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45"/>
  </bookViews>
  <sheets>
    <sheet name="31.08.2023" sheetId="2" r:id="rId1"/>
    <sheet name="1" sheetId="3" r:id="rId2"/>
    <sheet name="Dop" sheetId="4" r:id="rId3"/>
    <sheet name="28.08.2023" sheetId="5" r:id="rId4"/>
    <sheet name="1 (2)" sheetId="6" r:id="rId5"/>
    <sheet name="Dop (2)" sheetId="7" r:id="rId6"/>
    <sheet name="28.08.2023 (2)" sheetId="8" r:id="rId7"/>
    <sheet name="1 (3)" sheetId="9" r:id="rId8"/>
    <sheet name="Dop (3)" sheetId="10" r:id="rId9"/>
    <sheet name="28.08.2023 (3)" sheetId="11" r:id="rId10"/>
    <sheet name="1 (4)" sheetId="12" r:id="rId11"/>
    <sheet name="Dop (4)" sheetId="13" r:id="rId12"/>
    <sheet name="28.08.2023 (4)" sheetId="14" r:id="rId13"/>
    <sheet name="1 (5)" sheetId="15" r:id="rId14"/>
    <sheet name="Dop (5)" sheetId="16" r:id="rId15"/>
    <sheet name="29.08.2023" sheetId="17" r:id="rId16"/>
    <sheet name="1 (6)" sheetId="18" r:id="rId17"/>
    <sheet name="Dop (6)" sheetId="19" r:id="rId18"/>
    <sheet name="29.08.2023 (2)" sheetId="20" r:id="rId19"/>
    <sheet name="1 (7)" sheetId="21" r:id="rId20"/>
    <sheet name="Dop (7)" sheetId="22" r:id="rId21"/>
    <sheet name="29.08.2023 (3)" sheetId="23" r:id="rId22"/>
    <sheet name="1 (8)" sheetId="24" r:id="rId23"/>
    <sheet name="Dop (8)" sheetId="25" r:id="rId24"/>
    <sheet name="29.08.2023 (4)" sheetId="26" r:id="rId25"/>
    <sheet name="1 (9)" sheetId="27" r:id="rId26"/>
    <sheet name="Dop (9)" sheetId="28" r:id="rId27"/>
    <sheet name="30.08.2023" sheetId="29" r:id="rId28"/>
    <sheet name="1 (10)" sheetId="30" r:id="rId29"/>
    <sheet name="Dop (10)" sheetId="31" r:id="rId30"/>
    <sheet name="30.08.2023 (2)" sheetId="32" r:id="rId31"/>
    <sheet name="1 (11)" sheetId="33" r:id="rId32"/>
    <sheet name="Dop (11)" sheetId="34" r:id="rId33"/>
    <sheet name="30.08.2023 (3)" sheetId="35" r:id="rId34"/>
    <sheet name="1 (12)" sheetId="36" r:id="rId35"/>
    <sheet name="Dop (12)" sheetId="37" r:id="rId36"/>
    <sheet name="30.08.2023 (4)" sheetId="38" r:id="rId37"/>
    <sheet name="1 (13)" sheetId="39" r:id="rId38"/>
    <sheet name="Dop (13)" sheetId="40" r:id="rId39"/>
    <sheet name="31.08.2023 (2)" sheetId="41" r:id="rId40"/>
    <sheet name="1 (14)" sheetId="42" r:id="rId41"/>
    <sheet name="Dop (14)" sheetId="43" r:id="rId42"/>
    <sheet name="31.08.2023 (3)" sheetId="44" r:id="rId43"/>
    <sheet name="1 (15)" sheetId="45" r:id="rId44"/>
    <sheet name="Dop (15)" sheetId="46" r:id="rId45"/>
    <sheet name="31.08.2023 (4)" sheetId="47" r:id="rId46"/>
    <sheet name="1 (16)" sheetId="48" r:id="rId47"/>
    <sheet name="Dop (16)" sheetId="49" r:id="rId48"/>
    <sheet name="31.08.2023 (5)" sheetId="50" r:id="rId49"/>
    <sheet name="1 (17)" sheetId="51" r:id="rId50"/>
    <sheet name="Dop (17)" sheetId="52" r:id="rId51"/>
    <sheet name="01.09.2023" sheetId="53" r:id="rId52"/>
    <sheet name="1 (18)" sheetId="54" r:id="rId53"/>
    <sheet name="Dop (18)" sheetId="55" r:id="rId54"/>
    <sheet name="01.09.2023 (2)" sheetId="56" r:id="rId55"/>
    <sheet name="1 (19)" sheetId="57" r:id="rId56"/>
    <sheet name="Dop (19)" sheetId="58" r:id="rId57"/>
    <sheet name="01.09.2023 (3)" sheetId="59" r:id="rId58"/>
    <sheet name="1 (20)" sheetId="60" r:id="rId59"/>
    <sheet name="Dop (20)" sheetId="61" r:id="rId60"/>
    <sheet name="01.09.2023 (4)" sheetId="62" r:id="rId61"/>
    <sheet name="1 (21)" sheetId="63" r:id="rId62"/>
    <sheet name="Dop (21)" sheetId="64" r:id="rId63"/>
    <sheet name="04.09.2023" sheetId="65" r:id="rId64"/>
    <sheet name="1 (22)" sheetId="66" r:id="rId65"/>
    <sheet name="Dop (22)" sheetId="67" r:id="rId66"/>
    <sheet name="04.09.2023 (2)" sheetId="68" r:id="rId67"/>
    <sheet name="1 (23)" sheetId="69" r:id="rId68"/>
    <sheet name="Dop (23)" sheetId="70" r:id="rId69"/>
    <sheet name="04.09.2023 (3)" sheetId="71" r:id="rId70"/>
    <sheet name="1 (24)" sheetId="72" r:id="rId71"/>
    <sheet name="Dop (24)" sheetId="73" r:id="rId72"/>
    <sheet name="04.09.2023 (4)" sheetId="74" r:id="rId73"/>
    <sheet name="1 (25)" sheetId="75" r:id="rId74"/>
    <sheet name="Dop (25)" sheetId="76" r:id="rId75"/>
    <sheet name="05.09.2023" sheetId="77" r:id="rId76"/>
    <sheet name="1 (26)" sheetId="78" r:id="rId77"/>
    <sheet name="Dop (26)" sheetId="79" r:id="rId78"/>
    <sheet name="05.09.2023 (2)" sheetId="80" r:id="rId79"/>
    <sheet name="1 (27)" sheetId="81" r:id="rId80"/>
    <sheet name="Dop (27)" sheetId="82" r:id="rId81"/>
    <sheet name="05.09.2023 (3)" sheetId="83" r:id="rId82"/>
    <sheet name="1 (28)" sheetId="84" r:id="rId83"/>
    <sheet name="Dop (28)" sheetId="85" r:id="rId84"/>
    <sheet name="05.09.2023 (4)" sheetId="86" r:id="rId85"/>
    <sheet name="1 (29)" sheetId="87" r:id="rId86"/>
    <sheet name="Dop (29)" sheetId="88" r:id="rId87"/>
    <sheet name="06.09.2023" sheetId="89" r:id="rId88"/>
    <sheet name="1 (30)" sheetId="90" r:id="rId89"/>
    <sheet name="Dop (30)" sheetId="91" r:id="rId90"/>
    <sheet name="06.09.2023 (2)" sheetId="92" r:id="rId91"/>
    <sheet name="1 (31)" sheetId="93" r:id="rId92"/>
    <sheet name="Dop (31)" sheetId="94" r:id="rId93"/>
    <sheet name="06.09.2023 (3)" sheetId="95" r:id="rId94"/>
    <sheet name="1 (32)" sheetId="96" r:id="rId95"/>
    <sheet name="Dop (32)" sheetId="97" r:id="rId96"/>
    <sheet name="06.09.2023 (4)" sheetId="98" r:id="rId97"/>
    <sheet name="1 (33)" sheetId="99" r:id="rId98"/>
    <sheet name="Dop (33)" sheetId="100" r:id="rId99"/>
    <sheet name="07.09.2023" sheetId="101" r:id="rId100"/>
    <sheet name="1 (34)" sheetId="102" r:id="rId101"/>
    <sheet name="Dop (34)" sheetId="103" r:id="rId102"/>
    <sheet name="07.09.2023 (2)" sheetId="104" r:id="rId103"/>
    <sheet name="1 (35)" sheetId="105" r:id="rId104"/>
    <sheet name="Dop (35)" sheetId="106" r:id="rId105"/>
    <sheet name="07.09.2023 (3)" sheetId="107" r:id="rId106"/>
    <sheet name="1 (36)" sheetId="108" r:id="rId107"/>
    <sheet name="Dop (36)" sheetId="109" r:id="rId108"/>
    <sheet name="07.09.2023 (4)" sheetId="110" r:id="rId109"/>
    <sheet name="1 (37)" sheetId="111" r:id="rId110"/>
    <sheet name="Dop (37)" sheetId="112" r:id="rId111"/>
    <sheet name="08.09.2023" sheetId="113" r:id="rId112"/>
    <sheet name="1 (38)" sheetId="114" r:id="rId113"/>
    <sheet name="Dop (38)" sheetId="115" r:id="rId114"/>
    <sheet name="08.09.2023 (2)" sheetId="116" r:id="rId115"/>
    <sheet name="1 (39)" sheetId="117" r:id="rId116"/>
    <sheet name="Dop (39)" sheetId="118" r:id="rId117"/>
    <sheet name="08.09.2023 (3)" sheetId="119" r:id="rId118"/>
    <sheet name="1 (40)" sheetId="120" r:id="rId119"/>
    <sheet name="Dop (40)" sheetId="121" r:id="rId120"/>
    <sheet name="08.09.2023 (4)" sheetId="122" r:id="rId121"/>
    <sheet name="1 (41)" sheetId="123" r:id="rId122"/>
    <sheet name="Dop (41)" sheetId="124" r:id="rId123"/>
  </sheets>
  <definedNames>
    <definedName name="Бел_кол" localSheetId="28">'1 (10)'!$H$3</definedName>
    <definedName name="Бел_кол" localSheetId="31">'1 (11)'!$H$3</definedName>
    <definedName name="Бел_кол" localSheetId="34">'1 (12)'!$H$3</definedName>
    <definedName name="Бел_кол" localSheetId="37">'1 (13)'!$H$3</definedName>
    <definedName name="Бел_кол" localSheetId="40">'1 (14)'!$H$3</definedName>
    <definedName name="Бел_кол" localSheetId="43">'1 (15)'!$H$3</definedName>
    <definedName name="Бел_кол" localSheetId="46">'1 (16)'!$H$3</definedName>
    <definedName name="Бел_кол" localSheetId="49">'1 (17)'!$H$3</definedName>
    <definedName name="Бел_кол" localSheetId="52">'1 (18)'!$H$3</definedName>
    <definedName name="Бел_кол" localSheetId="55">'1 (19)'!$H$3</definedName>
    <definedName name="Бел_кол" localSheetId="4">'1 (2)'!$H$3</definedName>
    <definedName name="Бел_кол" localSheetId="58">'1 (20)'!$H$3</definedName>
    <definedName name="Бел_кол" localSheetId="61">'1 (21)'!$H$3</definedName>
    <definedName name="Бел_кол" localSheetId="64">'1 (22)'!$H$3</definedName>
    <definedName name="Бел_кол" localSheetId="67">'1 (23)'!$H$3</definedName>
    <definedName name="Бел_кол" localSheetId="70">'1 (24)'!$H$3</definedName>
    <definedName name="Бел_кол" localSheetId="73">'1 (25)'!$H$3</definedName>
    <definedName name="Бел_кол" localSheetId="76">'1 (26)'!$H$3</definedName>
    <definedName name="Бел_кол" localSheetId="79">'1 (27)'!$H$3</definedName>
    <definedName name="Бел_кол" localSheetId="82">'1 (28)'!$H$3</definedName>
    <definedName name="Бел_кол" localSheetId="85">'1 (29)'!$H$3</definedName>
    <definedName name="Бел_кол" localSheetId="7">'1 (3)'!$H$3</definedName>
    <definedName name="Бел_кол" localSheetId="88">'1 (30)'!$H$3</definedName>
    <definedName name="Бел_кол" localSheetId="91">'1 (31)'!$H$3</definedName>
    <definedName name="Бел_кол" localSheetId="94">'1 (32)'!$H$3</definedName>
    <definedName name="Бел_кол" localSheetId="97">'1 (33)'!$H$3</definedName>
    <definedName name="Бел_кол" localSheetId="100">'1 (34)'!$H$3</definedName>
    <definedName name="Бел_кол" localSheetId="103">'1 (35)'!$H$3</definedName>
    <definedName name="Бел_кол" localSheetId="106">'1 (36)'!$H$3</definedName>
    <definedName name="Бел_кол" localSheetId="109">'1 (37)'!$H$3</definedName>
    <definedName name="Бел_кол" localSheetId="112">'1 (38)'!$H$3</definedName>
    <definedName name="Бел_кол" localSheetId="115">'1 (39)'!$H$3</definedName>
    <definedName name="Бел_кол" localSheetId="10">'1 (4)'!$H$3</definedName>
    <definedName name="Бел_кол" localSheetId="118">'1 (40)'!$H$3</definedName>
    <definedName name="Бел_кол" localSheetId="121">'1 (41)'!$H$3</definedName>
    <definedName name="Бел_кол" localSheetId="13">'1 (5)'!$H$3</definedName>
    <definedName name="Бел_кол" localSheetId="16">'1 (6)'!$H$3</definedName>
    <definedName name="Бел_кол" localSheetId="19">'1 (7)'!$H$3</definedName>
    <definedName name="Бел_кол" localSheetId="22">'1 (8)'!$H$3</definedName>
    <definedName name="Бел_кол" localSheetId="25">'1 (9)'!$H$3</definedName>
    <definedName name="Бел_кол">'1'!$H$3</definedName>
    <definedName name="Бл_кол" localSheetId="28">'1 (10)'!$D$3</definedName>
    <definedName name="Бл_кол" localSheetId="31">'1 (11)'!$D$3</definedName>
    <definedName name="Бл_кол" localSheetId="34">'1 (12)'!$D$3</definedName>
    <definedName name="Бл_кол" localSheetId="37">'1 (13)'!$D$3</definedName>
    <definedName name="Бл_кол" localSheetId="40">'1 (14)'!$D$3</definedName>
    <definedName name="Бл_кол" localSheetId="43">'1 (15)'!$D$3</definedName>
    <definedName name="Бл_кол" localSheetId="46">'1 (16)'!$D$3</definedName>
    <definedName name="Бл_кол" localSheetId="49">'1 (17)'!$D$3</definedName>
    <definedName name="Бл_кол" localSheetId="52">'1 (18)'!$D$3</definedName>
    <definedName name="Бл_кол" localSheetId="55">'1 (19)'!$D$3</definedName>
    <definedName name="Бл_кол" localSheetId="4">'1 (2)'!$D$3</definedName>
    <definedName name="Бл_кол" localSheetId="58">'1 (20)'!$D$3</definedName>
    <definedName name="Бл_кол" localSheetId="61">'1 (21)'!$D$3</definedName>
    <definedName name="Бл_кол" localSheetId="64">'1 (22)'!$D$3</definedName>
    <definedName name="Бл_кол" localSheetId="67">'1 (23)'!$D$3</definedName>
    <definedName name="Бл_кол" localSheetId="70">'1 (24)'!$D$3</definedName>
    <definedName name="Бл_кол" localSheetId="73">'1 (25)'!$D$3</definedName>
    <definedName name="Бл_кол" localSheetId="76">'1 (26)'!$D$3</definedName>
    <definedName name="Бл_кол" localSheetId="79">'1 (27)'!$D$3</definedName>
    <definedName name="Бл_кол" localSheetId="82">'1 (28)'!$D$3</definedName>
    <definedName name="Бл_кол" localSheetId="85">'1 (29)'!$D$3</definedName>
    <definedName name="Бл_кол" localSheetId="7">'1 (3)'!$D$3</definedName>
    <definedName name="Бл_кол" localSheetId="88">'1 (30)'!$D$3</definedName>
    <definedName name="Бл_кол" localSheetId="91">'1 (31)'!$D$3</definedName>
    <definedName name="Бл_кол" localSheetId="94">'1 (32)'!$D$3</definedName>
    <definedName name="Бл_кол" localSheetId="97">'1 (33)'!$D$3</definedName>
    <definedName name="Бл_кол" localSheetId="100">'1 (34)'!$D$3</definedName>
    <definedName name="Бл_кол" localSheetId="103">'1 (35)'!$D$3</definedName>
    <definedName name="Бл_кол" localSheetId="106">'1 (36)'!$D$3</definedName>
    <definedName name="Бл_кол" localSheetId="109">'1 (37)'!$D$3</definedName>
    <definedName name="Бл_кол" localSheetId="112">'1 (38)'!$D$3</definedName>
    <definedName name="Бл_кол" localSheetId="115">'1 (39)'!$D$3</definedName>
    <definedName name="Бл_кол" localSheetId="10">'1 (4)'!$D$3</definedName>
    <definedName name="Бл_кол" localSheetId="118">'1 (40)'!$D$3</definedName>
    <definedName name="Бл_кол" localSheetId="121">'1 (41)'!$D$3</definedName>
    <definedName name="Бл_кол" localSheetId="13">'1 (5)'!$D$3</definedName>
    <definedName name="Бл_кол" localSheetId="16">'1 (6)'!$D$3</definedName>
    <definedName name="Бл_кол" localSheetId="19">'1 (7)'!$D$3</definedName>
    <definedName name="Бл_кол" localSheetId="22">'1 (8)'!$D$3</definedName>
    <definedName name="Бл_кол" localSheetId="25">'1 (9)'!$D$3</definedName>
    <definedName name="Бл_кол">'1'!$D$3</definedName>
    <definedName name="В_1" localSheetId="28">'1 (10)'!$C$11</definedName>
    <definedName name="В_1" localSheetId="31">'1 (11)'!$C$11</definedName>
    <definedName name="В_1" localSheetId="34">'1 (12)'!$C$11</definedName>
    <definedName name="В_1" localSheetId="37">'1 (13)'!$C$11</definedName>
    <definedName name="В_1" localSheetId="40">'1 (14)'!$C$11</definedName>
    <definedName name="В_1" localSheetId="43">'1 (15)'!$C$11</definedName>
    <definedName name="В_1" localSheetId="46">'1 (16)'!$C$11</definedName>
    <definedName name="В_1" localSheetId="49">'1 (17)'!$C$11</definedName>
    <definedName name="В_1" localSheetId="52">'1 (18)'!$C$11</definedName>
    <definedName name="В_1" localSheetId="55">'1 (19)'!$C$11</definedName>
    <definedName name="В_1" localSheetId="4">'1 (2)'!$C$11</definedName>
    <definedName name="В_1" localSheetId="58">'1 (20)'!$C$11</definedName>
    <definedName name="В_1" localSheetId="61">'1 (21)'!$C$11</definedName>
    <definedName name="В_1" localSheetId="64">'1 (22)'!$C$11</definedName>
    <definedName name="В_1" localSheetId="67">'1 (23)'!$C$11</definedName>
    <definedName name="В_1" localSheetId="70">'1 (24)'!$C$11</definedName>
    <definedName name="В_1" localSheetId="73">'1 (25)'!$C$11</definedName>
    <definedName name="В_1" localSheetId="76">'1 (26)'!$C$11</definedName>
    <definedName name="В_1" localSheetId="79">'1 (27)'!$C$11</definedName>
    <definedName name="В_1" localSheetId="82">'1 (28)'!$C$11</definedName>
    <definedName name="В_1" localSheetId="85">'1 (29)'!$C$11</definedName>
    <definedName name="В_1" localSheetId="7">'1 (3)'!$C$11</definedName>
    <definedName name="В_1" localSheetId="88">'1 (30)'!$C$11</definedName>
    <definedName name="В_1" localSheetId="91">'1 (31)'!$C$11</definedName>
    <definedName name="В_1" localSheetId="94">'1 (32)'!$C$11</definedName>
    <definedName name="В_1" localSheetId="97">'1 (33)'!$C$11</definedName>
    <definedName name="В_1" localSheetId="100">'1 (34)'!$C$11</definedName>
    <definedName name="В_1" localSheetId="103">'1 (35)'!$C$11</definedName>
    <definedName name="В_1" localSheetId="106">'1 (36)'!$C$11</definedName>
    <definedName name="В_1" localSheetId="109">'1 (37)'!$C$11</definedName>
    <definedName name="В_1" localSheetId="112">'1 (38)'!$C$11</definedName>
    <definedName name="В_1" localSheetId="115">'1 (39)'!$C$11</definedName>
    <definedName name="В_1" localSheetId="10">'1 (4)'!$C$11</definedName>
    <definedName name="В_1" localSheetId="118">'1 (40)'!$C$11</definedName>
    <definedName name="В_1" localSheetId="121">'1 (41)'!$C$11</definedName>
    <definedName name="В_1" localSheetId="13">'1 (5)'!$C$11</definedName>
    <definedName name="В_1" localSheetId="16">'1 (6)'!$C$11</definedName>
    <definedName name="В_1" localSheetId="19">'1 (7)'!$C$11</definedName>
    <definedName name="В_1" localSheetId="22">'1 (8)'!$C$11</definedName>
    <definedName name="В_1" localSheetId="25">'1 (9)'!$C$11</definedName>
    <definedName name="В_1">'1'!$C$11</definedName>
    <definedName name="В_К" localSheetId="28">'1 (10)'!$C$13</definedName>
    <definedName name="В_К" localSheetId="31">'1 (11)'!$C$13</definedName>
    <definedName name="В_К" localSheetId="34">'1 (12)'!$C$13</definedName>
    <definedName name="В_К" localSheetId="37">'1 (13)'!$C$13</definedName>
    <definedName name="В_К" localSheetId="40">'1 (14)'!$C$13</definedName>
    <definedName name="В_К" localSheetId="43">'1 (15)'!$C$13</definedName>
    <definedName name="В_К" localSheetId="46">'1 (16)'!$C$13</definedName>
    <definedName name="В_К" localSheetId="49">'1 (17)'!$C$13</definedName>
    <definedName name="В_К" localSheetId="52">'1 (18)'!$C$13</definedName>
    <definedName name="В_К" localSheetId="55">'1 (19)'!$C$13</definedName>
    <definedName name="В_К" localSheetId="4">'1 (2)'!$C$13</definedName>
    <definedName name="В_К" localSheetId="58">'1 (20)'!$C$13</definedName>
    <definedName name="В_К" localSheetId="61">'1 (21)'!$C$13</definedName>
    <definedName name="В_К" localSheetId="64">'1 (22)'!$C$13</definedName>
    <definedName name="В_К" localSheetId="67">'1 (23)'!$C$13</definedName>
    <definedName name="В_К" localSheetId="70">'1 (24)'!$C$13</definedName>
    <definedName name="В_К" localSheetId="73">'1 (25)'!$C$13</definedName>
    <definedName name="В_К" localSheetId="76">'1 (26)'!$C$13</definedName>
    <definedName name="В_К" localSheetId="79">'1 (27)'!$C$13</definedName>
    <definedName name="В_К" localSheetId="82">'1 (28)'!$C$13</definedName>
    <definedName name="В_К" localSheetId="85">'1 (29)'!$C$13</definedName>
    <definedName name="В_К" localSheetId="7">'1 (3)'!$C$13</definedName>
    <definedName name="В_К" localSheetId="88">'1 (30)'!$C$13</definedName>
    <definedName name="В_К" localSheetId="91">'1 (31)'!$C$13</definedName>
    <definedName name="В_К" localSheetId="94">'1 (32)'!$C$13</definedName>
    <definedName name="В_К" localSheetId="97">'1 (33)'!$C$13</definedName>
    <definedName name="В_К" localSheetId="100">'1 (34)'!$C$13</definedName>
    <definedName name="В_К" localSheetId="103">'1 (35)'!$C$13</definedName>
    <definedName name="В_К" localSheetId="106">'1 (36)'!$C$13</definedName>
    <definedName name="В_К" localSheetId="109">'1 (37)'!$C$13</definedName>
    <definedName name="В_К" localSheetId="112">'1 (38)'!$C$13</definedName>
    <definedName name="В_К" localSheetId="115">'1 (39)'!$C$13</definedName>
    <definedName name="В_К" localSheetId="10">'1 (4)'!$C$13</definedName>
    <definedName name="В_К" localSheetId="118">'1 (40)'!$C$13</definedName>
    <definedName name="В_К" localSheetId="121">'1 (41)'!$C$13</definedName>
    <definedName name="В_К" localSheetId="13">'1 (5)'!$C$13</definedName>
    <definedName name="В_К" localSheetId="16">'1 (6)'!$C$13</definedName>
    <definedName name="В_К" localSheetId="19">'1 (7)'!$C$13</definedName>
    <definedName name="В_К" localSheetId="22">'1 (8)'!$C$13</definedName>
    <definedName name="В_К" localSheetId="25">'1 (9)'!$C$13</definedName>
    <definedName name="В_К">'1'!$C$13</definedName>
    <definedName name="Втор_имя" localSheetId="28">'1 (10)'!$A$11</definedName>
    <definedName name="Втор_имя" localSheetId="31">'1 (11)'!$A$11</definedName>
    <definedName name="Втор_имя" localSheetId="34">'1 (12)'!$A$11</definedName>
    <definedName name="Втор_имя" localSheetId="37">'1 (13)'!$A$11</definedName>
    <definedName name="Втор_имя" localSheetId="40">'1 (14)'!$A$11</definedName>
    <definedName name="Втор_имя" localSheetId="43">'1 (15)'!$A$11</definedName>
    <definedName name="Втор_имя" localSheetId="46">'1 (16)'!$A$11</definedName>
    <definedName name="Втор_имя" localSheetId="49">'1 (17)'!$A$11</definedName>
    <definedName name="Втор_имя" localSheetId="52">'1 (18)'!$A$11</definedName>
    <definedName name="Втор_имя" localSheetId="55">'1 (19)'!$A$11</definedName>
    <definedName name="Втор_имя" localSheetId="4">'1 (2)'!$A$11</definedName>
    <definedName name="Втор_имя" localSheetId="58">'1 (20)'!$A$11</definedName>
    <definedName name="Втор_имя" localSheetId="61">'1 (21)'!$A$11</definedName>
    <definedName name="Втор_имя" localSheetId="64">'1 (22)'!$A$11</definedName>
    <definedName name="Втор_имя" localSheetId="67">'1 (23)'!$A$11</definedName>
    <definedName name="Втор_имя" localSheetId="70">'1 (24)'!$A$11</definedName>
    <definedName name="Втор_имя" localSheetId="73">'1 (25)'!$A$11</definedName>
    <definedName name="Втор_имя" localSheetId="76">'1 (26)'!$A$11</definedName>
    <definedName name="Втор_имя" localSheetId="79">'1 (27)'!$A$11</definedName>
    <definedName name="Втор_имя" localSheetId="82">'1 (28)'!$A$11</definedName>
    <definedName name="Втор_имя" localSheetId="85">'1 (29)'!$A$11</definedName>
    <definedName name="Втор_имя" localSheetId="7">'1 (3)'!$A$11</definedName>
    <definedName name="Втор_имя" localSheetId="88">'1 (30)'!$A$11</definedName>
    <definedName name="Втор_имя" localSheetId="91">'1 (31)'!$A$11</definedName>
    <definedName name="Втор_имя" localSheetId="94">'1 (32)'!$A$11</definedName>
    <definedName name="Втор_имя" localSheetId="97">'1 (33)'!$A$11</definedName>
    <definedName name="Втор_имя" localSheetId="100">'1 (34)'!$A$11</definedName>
    <definedName name="Втор_имя" localSheetId="103">'1 (35)'!$A$11</definedName>
    <definedName name="Втор_имя" localSheetId="106">'1 (36)'!$A$11</definedName>
    <definedName name="Втор_имя" localSheetId="109">'1 (37)'!$A$11</definedName>
    <definedName name="Втор_имя" localSheetId="112">'1 (38)'!$A$11</definedName>
    <definedName name="Втор_имя" localSheetId="115">'1 (39)'!$A$11</definedName>
    <definedName name="Втор_имя" localSheetId="10">'1 (4)'!$A$11</definedName>
    <definedName name="Втор_имя" localSheetId="118">'1 (40)'!$A$11</definedName>
    <definedName name="Втор_имя" localSheetId="121">'1 (41)'!$A$11</definedName>
    <definedName name="Втор_имя" localSheetId="13">'1 (5)'!$A$11</definedName>
    <definedName name="Втор_имя" localSheetId="16">'1 (6)'!$A$11</definedName>
    <definedName name="Втор_имя" localSheetId="19">'1 (7)'!$A$11</definedName>
    <definedName name="Втор_имя" localSheetId="22">'1 (8)'!$A$11</definedName>
    <definedName name="Втор_имя" localSheetId="25">'1 (9)'!$A$11</definedName>
    <definedName name="Втор_имя">'1'!$A$11</definedName>
    <definedName name="Выход_кол" localSheetId="28">'1 (10)'!$E$3</definedName>
    <definedName name="Выход_кол" localSheetId="31">'1 (11)'!$E$3</definedName>
    <definedName name="Выход_кол" localSheetId="34">'1 (12)'!$E$3</definedName>
    <definedName name="Выход_кол" localSheetId="37">'1 (13)'!$E$3</definedName>
    <definedName name="Выход_кол" localSheetId="40">'1 (14)'!$E$3</definedName>
    <definedName name="Выход_кол" localSheetId="43">'1 (15)'!$E$3</definedName>
    <definedName name="Выход_кол" localSheetId="46">'1 (16)'!$E$3</definedName>
    <definedName name="Выход_кол" localSheetId="49">'1 (17)'!$E$3</definedName>
    <definedName name="Выход_кол" localSheetId="52">'1 (18)'!$E$3</definedName>
    <definedName name="Выход_кол" localSheetId="55">'1 (19)'!$E$3</definedName>
    <definedName name="Выход_кол" localSheetId="4">'1 (2)'!$E$3</definedName>
    <definedName name="Выход_кол" localSheetId="58">'1 (20)'!$E$3</definedName>
    <definedName name="Выход_кол" localSheetId="61">'1 (21)'!$E$3</definedName>
    <definedName name="Выход_кол" localSheetId="64">'1 (22)'!$E$3</definedName>
    <definedName name="Выход_кол" localSheetId="67">'1 (23)'!$E$3</definedName>
    <definedName name="Выход_кол" localSheetId="70">'1 (24)'!$E$3</definedName>
    <definedName name="Выход_кол" localSheetId="73">'1 (25)'!$E$3</definedName>
    <definedName name="Выход_кол" localSheetId="76">'1 (26)'!$E$3</definedName>
    <definedName name="Выход_кол" localSheetId="79">'1 (27)'!$E$3</definedName>
    <definedName name="Выход_кол" localSheetId="82">'1 (28)'!$E$3</definedName>
    <definedName name="Выход_кол" localSheetId="85">'1 (29)'!$E$3</definedName>
    <definedName name="Выход_кол" localSheetId="7">'1 (3)'!$E$3</definedName>
    <definedName name="Выход_кол" localSheetId="88">'1 (30)'!$E$3</definedName>
    <definedName name="Выход_кол" localSheetId="91">'1 (31)'!$E$3</definedName>
    <definedName name="Выход_кол" localSheetId="94">'1 (32)'!$E$3</definedName>
    <definedName name="Выход_кол" localSheetId="97">'1 (33)'!$E$3</definedName>
    <definedName name="Выход_кол" localSheetId="100">'1 (34)'!$E$3</definedName>
    <definedName name="Выход_кол" localSheetId="103">'1 (35)'!$E$3</definedName>
    <definedName name="Выход_кол" localSheetId="106">'1 (36)'!$E$3</definedName>
    <definedName name="Выход_кол" localSheetId="109">'1 (37)'!$E$3</definedName>
    <definedName name="Выход_кол" localSheetId="112">'1 (38)'!$E$3</definedName>
    <definedName name="Выход_кол" localSheetId="115">'1 (39)'!$E$3</definedName>
    <definedName name="Выход_кол" localSheetId="10">'1 (4)'!$E$3</definedName>
    <definedName name="Выход_кол" localSheetId="118">'1 (40)'!$E$3</definedName>
    <definedName name="Выход_кол" localSheetId="121">'1 (41)'!$E$3</definedName>
    <definedName name="Выход_кол" localSheetId="13">'1 (5)'!$E$3</definedName>
    <definedName name="Выход_кол" localSheetId="16">'1 (6)'!$E$3</definedName>
    <definedName name="Выход_кол" localSheetId="19">'1 (7)'!$E$3</definedName>
    <definedName name="Выход_кол" localSheetId="22">'1 (8)'!$E$3</definedName>
    <definedName name="Выход_кол" localSheetId="25">'1 (9)'!$E$3</definedName>
    <definedName name="Выход_кол">'1'!$E$3</definedName>
    <definedName name="Группа" localSheetId="29">'Dop (10)'!$B$3</definedName>
    <definedName name="Группа" localSheetId="32">'Dop (11)'!$B$3</definedName>
    <definedName name="Группа" localSheetId="35">'Dop (12)'!$B$3</definedName>
    <definedName name="Группа" localSheetId="38">'Dop (13)'!$B$3</definedName>
    <definedName name="Группа" localSheetId="41">'Dop (14)'!$B$3</definedName>
    <definedName name="Группа" localSheetId="44">'Dop (15)'!$B$3</definedName>
    <definedName name="Группа" localSheetId="47">'Dop (16)'!$B$3</definedName>
    <definedName name="Группа" localSheetId="50">'Dop (17)'!$B$3</definedName>
    <definedName name="Группа" localSheetId="53">'Dop (18)'!$B$3</definedName>
    <definedName name="Группа" localSheetId="56">'Dop (19)'!$B$3</definedName>
    <definedName name="Группа" localSheetId="5">'Dop (2)'!$B$3</definedName>
    <definedName name="Группа" localSheetId="59">'Dop (20)'!$B$3</definedName>
    <definedName name="Группа" localSheetId="62">'Dop (21)'!$B$3</definedName>
    <definedName name="Группа" localSheetId="65">'Dop (22)'!$B$3</definedName>
    <definedName name="Группа" localSheetId="68">'Dop (23)'!$B$3</definedName>
    <definedName name="Группа" localSheetId="71">'Dop (24)'!$B$3</definedName>
    <definedName name="Группа" localSheetId="74">'Dop (25)'!$B$3</definedName>
    <definedName name="Группа" localSheetId="77">'Dop (26)'!$B$3</definedName>
    <definedName name="Группа" localSheetId="80">'Dop (27)'!$B$3</definedName>
    <definedName name="Группа" localSheetId="83">'Dop (28)'!$B$3</definedName>
    <definedName name="Группа" localSheetId="86">'Dop (29)'!$B$3</definedName>
    <definedName name="Группа" localSheetId="8">'Dop (3)'!$B$3</definedName>
    <definedName name="Группа" localSheetId="89">'Dop (30)'!$B$3</definedName>
    <definedName name="Группа" localSheetId="92">'Dop (31)'!$B$3</definedName>
    <definedName name="Группа" localSheetId="95">'Dop (32)'!$B$3</definedName>
    <definedName name="Группа" localSheetId="98">'Dop (33)'!$B$3</definedName>
    <definedName name="Группа" localSheetId="101">'Dop (34)'!$B$3</definedName>
    <definedName name="Группа" localSheetId="104">'Dop (35)'!$B$3</definedName>
    <definedName name="Группа" localSheetId="107">'Dop (36)'!$B$3</definedName>
    <definedName name="Группа" localSheetId="110">'Dop (37)'!$B$3</definedName>
    <definedName name="Группа" localSheetId="113">'Dop (38)'!$B$3</definedName>
    <definedName name="Группа" localSheetId="116">'Dop (39)'!$B$3</definedName>
    <definedName name="Группа" localSheetId="11">'Dop (4)'!$B$3</definedName>
    <definedName name="Группа" localSheetId="119">'Dop (40)'!$B$3</definedName>
    <definedName name="Группа" localSheetId="122">'Dop (41)'!$B$3</definedName>
    <definedName name="Группа" localSheetId="14">'Dop (5)'!$B$3</definedName>
    <definedName name="Группа" localSheetId="17">'Dop (6)'!$B$3</definedName>
    <definedName name="Группа" localSheetId="20">'Dop (7)'!$B$3</definedName>
    <definedName name="Группа" localSheetId="23">'Dop (8)'!$B$3</definedName>
    <definedName name="Группа" localSheetId="26">'Dop (9)'!$B$3</definedName>
    <definedName name="Группа">Dop!$B$3</definedName>
    <definedName name="Дата_Печати" localSheetId="29">'Dop (10)'!$B$2</definedName>
    <definedName name="Дата_Печати" localSheetId="32">'Dop (11)'!$B$2</definedName>
    <definedName name="Дата_Печати" localSheetId="35">'Dop (12)'!$B$2</definedName>
    <definedName name="Дата_Печати" localSheetId="38">'Dop (13)'!$B$2</definedName>
    <definedName name="Дата_Печати" localSheetId="41">'Dop (14)'!$B$2</definedName>
    <definedName name="Дата_Печати" localSheetId="44">'Dop (15)'!$B$2</definedName>
    <definedName name="Дата_Печати" localSheetId="47">'Dop (16)'!$B$2</definedName>
    <definedName name="Дата_Печати" localSheetId="50">'Dop (17)'!$B$2</definedName>
    <definedName name="Дата_Печати" localSheetId="53">'Dop (18)'!$B$2</definedName>
    <definedName name="Дата_Печати" localSheetId="56">'Dop (19)'!$B$2</definedName>
    <definedName name="Дата_Печати" localSheetId="5">'Dop (2)'!$B$2</definedName>
    <definedName name="Дата_Печати" localSheetId="59">'Dop (20)'!$B$2</definedName>
    <definedName name="Дата_Печати" localSheetId="62">'Dop (21)'!$B$2</definedName>
    <definedName name="Дата_Печати" localSheetId="65">'Dop (22)'!$B$2</definedName>
    <definedName name="Дата_Печати" localSheetId="68">'Dop (23)'!$B$2</definedName>
    <definedName name="Дата_Печати" localSheetId="71">'Dop (24)'!$B$2</definedName>
    <definedName name="Дата_Печати" localSheetId="74">'Dop (25)'!$B$2</definedName>
    <definedName name="Дата_Печати" localSheetId="77">'Dop (26)'!$B$2</definedName>
    <definedName name="Дата_Печати" localSheetId="80">'Dop (27)'!$B$2</definedName>
    <definedName name="Дата_Печати" localSheetId="83">'Dop (28)'!$B$2</definedName>
    <definedName name="Дата_Печати" localSheetId="86">'Dop (29)'!$B$2</definedName>
    <definedName name="Дата_Печати" localSheetId="8">'Dop (3)'!$B$2</definedName>
    <definedName name="Дата_Печати" localSheetId="89">'Dop (30)'!$B$2</definedName>
    <definedName name="Дата_Печати" localSheetId="92">'Dop (31)'!$B$2</definedName>
    <definedName name="Дата_Печати" localSheetId="95">'Dop (32)'!$B$2</definedName>
    <definedName name="Дата_Печати" localSheetId="98">'Dop (33)'!$B$2</definedName>
    <definedName name="Дата_Печати" localSheetId="101">'Dop (34)'!$B$2</definedName>
    <definedName name="Дата_Печати" localSheetId="104">'Dop (35)'!$B$2</definedName>
    <definedName name="Дата_Печати" localSheetId="107">'Dop (36)'!$B$2</definedName>
    <definedName name="Дата_Печати" localSheetId="110">'Dop (37)'!$B$2</definedName>
    <definedName name="Дата_Печати" localSheetId="113">'Dop (38)'!$B$2</definedName>
    <definedName name="Дата_Печати" localSheetId="116">'Dop (39)'!$B$2</definedName>
    <definedName name="Дата_Печати" localSheetId="11">'Dop (4)'!$B$2</definedName>
    <definedName name="Дата_Печати" localSheetId="119">'Dop (40)'!$B$2</definedName>
    <definedName name="Дата_Печати" localSheetId="122">'Dop (41)'!$B$2</definedName>
    <definedName name="Дата_Печати" localSheetId="14">'Dop (5)'!$B$2</definedName>
    <definedName name="Дата_Печати" localSheetId="17">'Dop (6)'!$B$2</definedName>
    <definedName name="Дата_Печати" localSheetId="20">'Dop (7)'!$B$2</definedName>
    <definedName name="Дата_Печати" localSheetId="23">'Dop (8)'!$B$2</definedName>
    <definedName name="Дата_Печати" localSheetId="26">'Dop (9)'!$B$2</definedName>
    <definedName name="Дата_Печати">Dop!$B$2</definedName>
    <definedName name="Дата_Сост" localSheetId="29">'Dop (10)'!$B$1</definedName>
    <definedName name="Дата_Сост" localSheetId="32">'Dop (11)'!$B$1</definedName>
    <definedName name="Дата_Сост" localSheetId="35">'Dop (12)'!$B$1</definedName>
    <definedName name="Дата_Сост" localSheetId="38">'Dop (13)'!$B$1</definedName>
    <definedName name="Дата_Сост" localSheetId="41">'Dop (14)'!$B$1</definedName>
    <definedName name="Дата_Сост" localSheetId="44">'Dop (15)'!$B$1</definedName>
    <definedName name="Дата_Сост" localSheetId="47">'Dop (16)'!$B$1</definedName>
    <definedName name="Дата_Сост" localSheetId="50">'Dop (17)'!$B$1</definedName>
    <definedName name="Дата_Сост" localSheetId="53">'Dop (18)'!$B$1</definedName>
    <definedName name="Дата_Сост" localSheetId="56">'Dop (19)'!$B$1</definedName>
    <definedName name="Дата_Сост" localSheetId="5">'Dop (2)'!$B$1</definedName>
    <definedName name="Дата_Сост" localSheetId="59">'Dop (20)'!$B$1</definedName>
    <definedName name="Дата_Сост" localSheetId="62">'Dop (21)'!$B$1</definedName>
    <definedName name="Дата_Сост" localSheetId="65">'Dop (22)'!$B$1</definedName>
    <definedName name="Дата_Сост" localSheetId="68">'Dop (23)'!$B$1</definedName>
    <definedName name="Дата_Сост" localSheetId="71">'Dop (24)'!$B$1</definedName>
    <definedName name="Дата_Сост" localSheetId="74">'Dop (25)'!$B$1</definedName>
    <definedName name="Дата_Сост" localSheetId="77">'Dop (26)'!$B$1</definedName>
    <definedName name="Дата_Сост" localSheetId="80">'Dop (27)'!$B$1</definedName>
    <definedName name="Дата_Сост" localSheetId="83">'Dop (28)'!$B$1</definedName>
    <definedName name="Дата_Сост" localSheetId="86">'Dop (29)'!$B$1</definedName>
    <definedName name="Дата_Сост" localSheetId="8">'Dop (3)'!$B$1</definedName>
    <definedName name="Дата_Сост" localSheetId="89">'Dop (30)'!$B$1</definedName>
    <definedName name="Дата_Сост" localSheetId="92">'Dop (31)'!$B$1</definedName>
    <definedName name="Дата_Сост" localSheetId="95">'Dop (32)'!$B$1</definedName>
    <definedName name="Дата_Сост" localSheetId="98">'Dop (33)'!$B$1</definedName>
    <definedName name="Дата_Сост" localSheetId="101">'Dop (34)'!$B$1</definedName>
    <definedName name="Дата_Сост" localSheetId="104">'Dop (35)'!$B$1</definedName>
    <definedName name="Дата_Сост" localSheetId="107">'Dop (36)'!$B$1</definedName>
    <definedName name="Дата_Сост" localSheetId="110">'Dop (37)'!$B$1</definedName>
    <definedName name="Дата_Сост" localSheetId="113">'Dop (38)'!$B$1</definedName>
    <definedName name="Дата_Сост" localSheetId="116">'Dop (39)'!$B$1</definedName>
    <definedName name="Дата_Сост" localSheetId="11">'Dop (4)'!$B$1</definedName>
    <definedName name="Дата_Сост" localSheetId="119">'Dop (40)'!$B$1</definedName>
    <definedName name="Дата_Сост" localSheetId="122">'Dop (41)'!$B$1</definedName>
    <definedName name="Дата_Сост" localSheetId="14">'Dop (5)'!$B$1</definedName>
    <definedName name="Дата_Сост" localSheetId="17">'Dop (6)'!$B$1</definedName>
    <definedName name="Дата_Сост" localSheetId="20">'Dop (7)'!$B$1</definedName>
    <definedName name="Дата_Сост" localSheetId="23">'Dop (8)'!$B$1</definedName>
    <definedName name="Дата_Сост" localSheetId="26">'Dop (9)'!$B$1</definedName>
    <definedName name="Дата_Сост">Dop!$B$1</definedName>
    <definedName name="День" localSheetId="28">'1 (10)'!$J$1</definedName>
    <definedName name="День" localSheetId="31">'1 (11)'!$J$1</definedName>
    <definedName name="День" localSheetId="34">'1 (12)'!$J$1</definedName>
    <definedName name="День" localSheetId="37">'1 (13)'!$J$1</definedName>
    <definedName name="День" localSheetId="40">'1 (14)'!$J$1</definedName>
    <definedName name="День" localSheetId="43">'1 (15)'!$J$1</definedName>
    <definedName name="День" localSheetId="46">'1 (16)'!$J$1</definedName>
    <definedName name="День" localSheetId="49">'1 (17)'!$J$1</definedName>
    <definedName name="День" localSheetId="52">'1 (18)'!$J$1</definedName>
    <definedName name="День" localSheetId="55">'1 (19)'!$J$1</definedName>
    <definedName name="День" localSheetId="4">'1 (2)'!$J$1</definedName>
    <definedName name="День" localSheetId="58">'1 (20)'!$J$1</definedName>
    <definedName name="День" localSheetId="61">'1 (21)'!$J$1</definedName>
    <definedName name="День" localSheetId="64">'1 (22)'!$J$1</definedName>
    <definedName name="День" localSheetId="67">'1 (23)'!$J$1</definedName>
    <definedName name="День" localSheetId="70">'1 (24)'!$J$1</definedName>
    <definedName name="День" localSheetId="73">'1 (25)'!$J$1</definedName>
    <definedName name="День" localSheetId="76">'1 (26)'!$J$1</definedName>
    <definedName name="День" localSheetId="79">'1 (27)'!$J$1</definedName>
    <definedName name="День" localSheetId="82">'1 (28)'!$J$1</definedName>
    <definedName name="День" localSheetId="85">'1 (29)'!$J$1</definedName>
    <definedName name="День" localSheetId="7">'1 (3)'!$J$1</definedName>
    <definedName name="День" localSheetId="88">'1 (30)'!$J$1</definedName>
    <definedName name="День" localSheetId="91">'1 (31)'!$J$1</definedName>
    <definedName name="День" localSheetId="94">'1 (32)'!$J$1</definedName>
    <definedName name="День" localSheetId="97">'1 (33)'!$J$1</definedName>
    <definedName name="День" localSheetId="100">'1 (34)'!$J$1</definedName>
    <definedName name="День" localSheetId="103">'1 (35)'!$J$1</definedName>
    <definedName name="День" localSheetId="106">'1 (36)'!$J$1</definedName>
    <definedName name="День" localSheetId="109">'1 (37)'!$J$1</definedName>
    <definedName name="День" localSheetId="112">'1 (38)'!$J$1</definedName>
    <definedName name="День" localSheetId="115">'1 (39)'!$J$1</definedName>
    <definedName name="День" localSheetId="10">'1 (4)'!$J$1</definedName>
    <definedName name="День" localSheetId="118">'1 (40)'!$J$1</definedName>
    <definedName name="День" localSheetId="121">'1 (41)'!$J$1</definedName>
    <definedName name="День" localSheetId="13">'1 (5)'!$J$1</definedName>
    <definedName name="День" localSheetId="16">'1 (6)'!$J$1</definedName>
    <definedName name="День" localSheetId="19">'1 (7)'!$J$1</definedName>
    <definedName name="День" localSheetId="22">'1 (8)'!$J$1</definedName>
    <definedName name="День" localSheetId="25">'1 (9)'!$J$1</definedName>
    <definedName name="День">'1'!$J$1</definedName>
    <definedName name="Жиры_кол" localSheetId="28">'1 (10)'!$I$3</definedName>
    <definedName name="Жиры_кол" localSheetId="31">'1 (11)'!$I$3</definedName>
    <definedName name="Жиры_кол" localSheetId="34">'1 (12)'!$I$3</definedName>
    <definedName name="Жиры_кол" localSheetId="37">'1 (13)'!$I$3</definedName>
    <definedName name="Жиры_кол" localSheetId="40">'1 (14)'!$I$3</definedName>
    <definedName name="Жиры_кол" localSheetId="43">'1 (15)'!$I$3</definedName>
    <definedName name="Жиры_кол" localSheetId="46">'1 (16)'!$I$3</definedName>
    <definedName name="Жиры_кол" localSheetId="49">'1 (17)'!$I$3</definedName>
    <definedName name="Жиры_кол" localSheetId="52">'1 (18)'!$I$3</definedName>
    <definedName name="Жиры_кол" localSheetId="55">'1 (19)'!$I$3</definedName>
    <definedName name="Жиры_кол" localSheetId="4">'1 (2)'!$I$3</definedName>
    <definedName name="Жиры_кол" localSheetId="58">'1 (20)'!$I$3</definedName>
    <definedName name="Жиры_кол" localSheetId="61">'1 (21)'!$I$3</definedName>
    <definedName name="Жиры_кол" localSheetId="64">'1 (22)'!$I$3</definedName>
    <definedName name="Жиры_кол" localSheetId="67">'1 (23)'!$I$3</definedName>
    <definedName name="Жиры_кол" localSheetId="70">'1 (24)'!$I$3</definedName>
    <definedName name="Жиры_кол" localSheetId="73">'1 (25)'!$I$3</definedName>
    <definedName name="Жиры_кол" localSheetId="76">'1 (26)'!$I$3</definedName>
    <definedName name="Жиры_кол" localSheetId="79">'1 (27)'!$I$3</definedName>
    <definedName name="Жиры_кол" localSheetId="82">'1 (28)'!$I$3</definedName>
    <definedName name="Жиры_кол" localSheetId="85">'1 (29)'!$I$3</definedName>
    <definedName name="Жиры_кол" localSheetId="7">'1 (3)'!$I$3</definedName>
    <definedName name="Жиры_кол" localSheetId="88">'1 (30)'!$I$3</definedName>
    <definedName name="Жиры_кол" localSheetId="91">'1 (31)'!$I$3</definedName>
    <definedName name="Жиры_кол" localSheetId="94">'1 (32)'!$I$3</definedName>
    <definedName name="Жиры_кол" localSheetId="97">'1 (33)'!$I$3</definedName>
    <definedName name="Жиры_кол" localSheetId="100">'1 (34)'!$I$3</definedName>
    <definedName name="Жиры_кол" localSheetId="103">'1 (35)'!$I$3</definedName>
    <definedName name="Жиры_кол" localSheetId="106">'1 (36)'!$I$3</definedName>
    <definedName name="Жиры_кол" localSheetId="109">'1 (37)'!$I$3</definedName>
    <definedName name="Жиры_кол" localSheetId="112">'1 (38)'!$I$3</definedName>
    <definedName name="Жиры_кол" localSheetId="115">'1 (39)'!$I$3</definedName>
    <definedName name="Жиры_кол" localSheetId="10">'1 (4)'!$I$3</definedName>
    <definedName name="Жиры_кол" localSheetId="118">'1 (40)'!$I$3</definedName>
    <definedName name="Жиры_кол" localSheetId="121">'1 (41)'!$I$3</definedName>
    <definedName name="Жиры_кол" localSheetId="13">'1 (5)'!$I$3</definedName>
    <definedName name="Жиры_кол" localSheetId="16">'1 (6)'!$I$3</definedName>
    <definedName name="Жиры_кол" localSheetId="19">'1 (7)'!$I$3</definedName>
    <definedName name="Жиры_кол" localSheetId="22">'1 (8)'!$I$3</definedName>
    <definedName name="Жиры_кол" localSheetId="25">'1 (9)'!$I$3</definedName>
    <definedName name="Жиры_кол">'1'!$I$3</definedName>
    <definedName name="З_1" localSheetId="28">'1 (10)'!$C$4</definedName>
    <definedName name="З_1" localSheetId="31">'1 (11)'!$C$4</definedName>
    <definedName name="З_1" localSheetId="34">'1 (12)'!$C$4</definedName>
    <definedName name="З_1" localSheetId="37">'1 (13)'!$C$4</definedName>
    <definedName name="З_1" localSheetId="40">'1 (14)'!$C$4</definedName>
    <definedName name="З_1" localSheetId="43">'1 (15)'!$C$4</definedName>
    <definedName name="З_1" localSheetId="46">'1 (16)'!$C$4</definedName>
    <definedName name="З_1" localSheetId="49">'1 (17)'!$C$4</definedName>
    <definedName name="З_1" localSheetId="52">'1 (18)'!$C$4</definedName>
    <definedName name="З_1" localSheetId="55">'1 (19)'!$C$4</definedName>
    <definedName name="З_1" localSheetId="4">'1 (2)'!$C$4</definedName>
    <definedName name="З_1" localSheetId="58">'1 (20)'!$C$4</definedName>
    <definedName name="З_1" localSheetId="61">'1 (21)'!$C$4</definedName>
    <definedName name="З_1" localSheetId="64">'1 (22)'!$C$4</definedName>
    <definedName name="З_1" localSheetId="67">'1 (23)'!$C$4</definedName>
    <definedName name="З_1" localSheetId="70">'1 (24)'!$C$4</definedName>
    <definedName name="З_1" localSheetId="73">'1 (25)'!$C$4</definedName>
    <definedName name="З_1" localSheetId="76">'1 (26)'!$C$4</definedName>
    <definedName name="З_1" localSheetId="79">'1 (27)'!$C$4</definedName>
    <definedName name="З_1" localSheetId="82">'1 (28)'!$C$4</definedName>
    <definedName name="З_1" localSheetId="85">'1 (29)'!$C$4</definedName>
    <definedName name="З_1" localSheetId="7">'1 (3)'!$C$4</definedName>
    <definedName name="З_1" localSheetId="88">'1 (30)'!$C$4</definedName>
    <definedName name="З_1" localSheetId="91">'1 (31)'!$C$4</definedName>
    <definedName name="З_1" localSheetId="94">'1 (32)'!$C$4</definedName>
    <definedName name="З_1" localSheetId="97">'1 (33)'!$C$4</definedName>
    <definedName name="З_1" localSheetId="100">'1 (34)'!$C$4</definedName>
    <definedName name="З_1" localSheetId="103">'1 (35)'!$C$4</definedName>
    <definedName name="З_1" localSheetId="106">'1 (36)'!$C$4</definedName>
    <definedName name="З_1" localSheetId="109">'1 (37)'!$C$4</definedName>
    <definedName name="З_1" localSheetId="112">'1 (38)'!$C$4</definedName>
    <definedName name="З_1" localSheetId="115">'1 (39)'!$C$4</definedName>
    <definedName name="З_1" localSheetId="10">'1 (4)'!$C$4</definedName>
    <definedName name="З_1" localSheetId="118">'1 (40)'!$C$4</definedName>
    <definedName name="З_1" localSheetId="121">'1 (41)'!$C$4</definedName>
    <definedName name="З_1" localSheetId="13">'1 (5)'!$C$4</definedName>
    <definedName name="З_1" localSheetId="16">'1 (6)'!$C$4</definedName>
    <definedName name="З_1" localSheetId="19">'1 (7)'!$C$4</definedName>
    <definedName name="З_1" localSheetId="22">'1 (8)'!$C$4</definedName>
    <definedName name="З_1" localSheetId="25">'1 (9)'!$C$4</definedName>
    <definedName name="З_1">'1'!$C$4</definedName>
    <definedName name="З_К" localSheetId="28">'1 (10)'!$C$10</definedName>
    <definedName name="З_К" localSheetId="31">'1 (11)'!$C$10</definedName>
    <definedName name="З_К" localSheetId="34">'1 (12)'!$C$10</definedName>
    <definedName name="З_К" localSheetId="37">'1 (13)'!$C$10</definedName>
    <definedName name="З_К" localSheetId="40">'1 (14)'!$C$10</definedName>
    <definedName name="З_К" localSheetId="43">'1 (15)'!$C$10</definedName>
    <definedName name="З_К" localSheetId="46">'1 (16)'!$C$10</definedName>
    <definedName name="З_К" localSheetId="49">'1 (17)'!$C$10</definedName>
    <definedName name="З_К" localSheetId="52">'1 (18)'!$C$10</definedName>
    <definedName name="З_К" localSheetId="55">'1 (19)'!$C$10</definedName>
    <definedName name="З_К" localSheetId="4">'1 (2)'!$C$10</definedName>
    <definedName name="З_К" localSheetId="58">'1 (20)'!$C$10</definedName>
    <definedName name="З_К" localSheetId="61">'1 (21)'!$C$10</definedName>
    <definedName name="З_К" localSheetId="64">'1 (22)'!$C$10</definedName>
    <definedName name="З_К" localSheetId="67">'1 (23)'!$C$10</definedName>
    <definedName name="З_К" localSheetId="70">'1 (24)'!$C$10</definedName>
    <definedName name="З_К" localSheetId="73">'1 (25)'!$C$10</definedName>
    <definedName name="З_К" localSheetId="76">'1 (26)'!$C$10</definedName>
    <definedName name="З_К" localSheetId="79">'1 (27)'!$C$10</definedName>
    <definedName name="З_К" localSheetId="82">'1 (28)'!$C$10</definedName>
    <definedName name="З_К" localSheetId="85">'1 (29)'!$C$10</definedName>
    <definedName name="З_К" localSheetId="7">'1 (3)'!$C$10</definedName>
    <definedName name="З_К" localSheetId="88">'1 (30)'!$C$10</definedName>
    <definedName name="З_К" localSheetId="91">'1 (31)'!$C$10</definedName>
    <definedName name="З_К" localSheetId="94">'1 (32)'!$C$10</definedName>
    <definedName name="З_К" localSheetId="97">'1 (33)'!$C$10</definedName>
    <definedName name="З_К" localSheetId="100">'1 (34)'!$C$10</definedName>
    <definedName name="З_К" localSheetId="103">'1 (35)'!$C$10</definedName>
    <definedName name="З_К" localSheetId="106">'1 (36)'!$C$10</definedName>
    <definedName name="З_К" localSheetId="109">'1 (37)'!$C$10</definedName>
    <definedName name="З_К" localSheetId="112">'1 (38)'!$C$10</definedName>
    <definedName name="З_К" localSheetId="115">'1 (39)'!$C$10</definedName>
    <definedName name="З_К" localSheetId="10">'1 (4)'!$C$10</definedName>
    <definedName name="З_К" localSheetId="118">'1 (40)'!$C$10</definedName>
    <definedName name="З_К" localSheetId="121">'1 (41)'!$C$10</definedName>
    <definedName name="З_К" localSheetId="13">'1 (5)'!$C$10</definedName>
    <definedName name="З_К" localSheetId="16">'1 (6)'!$C$10</definedName>
    <definedName name="З_К" localSheetId="19">'1 (7)'!$C$10</definedName>
    <definedName name="З_К" localSheetId="22">'1 (8)'!$C$10</definedName>
    <definedName name="З_К" localSheetId="25">'1 (9)'!$C$10</definedName>
    <definedName name="З_К">'1'!$C$10</definedName>
    <definedName name="Зав_имя" localSheetId="28">'1 (10)'!$A$4</definedName>
    <definedName name="Зав_имя" localSheetId="31">'1 (11)'!$A$4</definedName>
    <definedName name="Зав_имя" localSheetId="34">'1 (12)'!$A$4</definedName>
    <definedName name="Зав_имя" localSheetId="37">'1 (13)'!$A$4</definedName>
    <definedName name="Зав_имя" localSheetId="40">'1 (14)'!$A$4</definedName>
    <definedName name="Зав_имя" localSheetId="43">'1 (15)'!$A$4</definedName>
    <definedName name="Зав_имя" localSheetId="46">'1 (16)'!$A$4</definedName>
    <definedName name="Зав_имя" localSheetId="49">'1 (17)'!$A$4</definedName>
    <definedName name="Зав_имя" localSheetId="52">'1 (18)'!$A$4</definedName>
    <definedName name="Зав_имя" localSheetId="55">'1 (19)'!$A$4</definedName>
    <definedName name="Зав_имя" localSheetId="4">'1 (2)'!$A$4</definedName>
    <definedName name="Зав_имя" localSheetId="58">'1 (20)'!$A$4</definedName>
    <definedName name="Зав_имя" localSheetId="61">'1 (21)'!$A$4</definedName>
    <definedName name="Зав_имя" localSheetId="64">'1 (22)'!$A$4</definedName>
    <definedName name="Зав_имя" localSheetId="67">'1 (23)'!$A$4</definedName>
    <definedName name="Зав_имя" localSheetId="70">'1 (24)'!$A$4</definedName>
    <definedName name="Зав_имя" localSheetId="73">'1 (25)'!$A$4</definedName>
    <definedName name="Зав_имя" localSheetId="76">'1 (26)'!$A$4</definedName>
    <definedName name="Зав_имя" localSheetId="79">'1 (27)'!$A$4</definedName>
    <definedName name="Зав_имя" localSheetId="82">'1 (28)'!$A$4</definedName>
    <definedName name="Зав_имя" localSheetId="85">'1 (29)'!$A$4</definedName>
    <definedName name="Зав_имя" localSheetId="7">'1 (3)'!$A$4</definedName>
    <definedName name="Зав_имя" localSheetId="88">'1 (30)'!$A$4</definedName>
    <definedName name="Зав_имя" localSheetId="91">'1 (31)'!$A$4</definedName>
    <definedName name="Зав_имя" localSheetId="94">'1 (32)'!$A$4</definedName>
    <definedName name="Зав_имя" localSheetId="97">'1 (33)'!$A$4</definedName>
    <definedName name="Зав_имя" localSheetId="100">'1 (34)'!$A$4</definedName>
    <definedName name="Зав_имя" localSheetId="103">'1 (35)'!$A$4</definedName>
    <definedName name="Зав_имя" localSheetId="106">'1 (36)'!$A$4</definedName>
    <definedName name="Зав_имя" localSheetId="109">'1 (37)'!$A$4</definedName>
    <definedName name="Зав_имя" localSheetId="112">'1 (38)'!$A$4</definedName>
    <definedName name="Зав_имя" localSheetId="115">'1 (39)'!$A$4</definedName>
    <definedName name="Зав_имя" localSheetId="10">'1 (4)'!$A$4</definedName>
    <definedName name="Зав_имя" localSheetId="118">'1 (40)'!$A$4</definedName>
    <definedName name="Зав_имя" localSheetId="121">'1 (41)'!$A$4</definedName>
    <definedName name="Зав_имя" localSheetId="13">'1 (5)'!$A$4</definedName>
    <definedName name="Зав_имя" localSheetId="16">'1 (6)'!$A$4</definedName>
    <definedName name="Зав_имя" localSheetId="19">'1 (7)'!$A$4</definedName>
    <definedName name="Зав_имя" localSheetId="22">'1 (8)'!$A$4</definedName>
    <definedName name="Зав_имя" localSheetId="25">'1 (9)'!$A$4</definedName>
    <definedName name="Зав_имя">'1'!$A$4</definedName>
    <definedName name="Кал_кол" localSheetId="28">'1 (10)'!$G$3</definedName>
    <definedName name="Кал_кол" localSheetId="31">'1 (11)'!$G$3</definedName>
    <definedName name="Кал_кол" localSheetId="34">'1 (12)'!$G$3</definedName>
    <definedName name="Кал_кол" localSheetId="37">'1 (13)'!$G$3</definedName>
    <definedName name="Кал_кол" localSheetId="40">'1 (14)'!$G$3</definedName>
    <definedName name="Кал_кол" localSheetId="43">'1 (15)'!$G$3</definedName>
    <definedName name="Кал_кол" localSheetId="46">'1 (16)'!$G$3</definedName>
    <definedName name="Кал_кол" localSheetId="49">'1 (17)'!$G$3</definedName>
    <definedName name="Кал_кол" localSheetId="52">'1 (18)'!$G$3</definedName>
    <definedName name="Кал_кол" localSheetId="55">'1 (19)'!$G$3</definedName>
    <definedName name="Кал_кол" localSheetId="4">'1 (2)'!$G$3</definedName>
    <definedName name="Кал_кол" localSheetId="58">'1 (20)'!$G$3</definedName>
    <definedName name="Кал_кол" localSheetId="61">'1 (21)'!$G$3</definedName>
    <definedName name="Кал_кол" localSheetId="64">'1 (22)'!$G$3</definedName>
    <definedName name="Кал_кол" localSheetId="67">'1 (23)'!$G$3</definedName>
    <definedName name="Кал_кол" localSheetId="70">'1 (24)'!$G$3</definedName>
    <definedName name="Кал_кол" localSheetId="73">'1 (25)'!$G$3</definedName>
    <definedName name="Кал_кол" localSheetId="76">'1 (26)'!$G$3</definedName>
    <definedName name="Кал_кол" localSheetId="79">'1 (27)'!$G$3</definedName>
    <definedName name="Кал_кол" localSheetId="82">'1 (28)'!$G$3</definedName>
    <definedName name="Кал_кол" localSheetId="85">'1 (29)'!$G$3</definedName>
    <definedName name="Кал_кол" localSheetId="7">'1 (3)'!$G$3</definedName>
    <definedName name="Кал_кол" localSheetId="88">'1 (30)'!$G$3</definedName>
    <definedName name="Кал_кол" localSheetId="91">'1 (31)'!$G$3</definedName>
    <definedName name="Кал_кол" localSheetId="94">'1 (32)'!$G$3</definedName>
    <definedName name="Кал_кол" localSheetId="97">'1 (33)'!$G$3</definedName>
    <definedName name="Кал_кол" localSheetId="100">'1 (34)'!$G$3</definedName>
    <definedName name="Кал_кол" localSheetId="103">'1 (35)'!$G$3</definedName>
    <definedName name="Кал_кол" localSheetId="106">'1 (36)'!$G$3</definedName>
    <definedName name="Кал_кол" localSheetId="109">'1 (37)'!$G$3</definedName>
    <definedName name="Кал_кол" localSheetId="112">'1 (38)'!$G$3</definedName>
    <definedName name="Кал_кол" localSheetId="115">'1 (39)'!$G$3</definedName>
    <definedName name="Кал_кол" localSheetId="10">'1 (4)'!$G$3</definedName>
    <definedName name="Кал_кол" localSheetId="118">'1 (40)'!$G$3</definedName>
    <definedName name="Кал_кол" localSheetId="121">'1 (41)'!$G$3</definedName>
    <definedName name="Кал_кол" localSheetId="13">'1 (5)'!$G$3</definedName>
    <definedName name="Кал_кол" localSheetId="16">'1 (6)'!$G$3</definedName>
    <definedName name="Кал_кол" localSheetId="19">'1 (7)'!$G$3</definedName>
    <definedName name="Кал_кол" localSheetId="22">'1 (8)'!$G$3</definedName>
    <definedName name="Кал_кол" localSheetId="25">'1 (9)'!$G$3</definedName>
    <definedName name="Кал_кол">'1'!$G$3</definedName>
    <definedName name="О_1" localSheetId="28">'1 (10)'!$C$14</definedName>
    <definedName name="О_1" localSheetId="31">'1 (11)'!$C$14</definedName>
    <definedName name="О_1" localSheetId="34">'1 (12)'!$C$14</definedName>
    <definedName name="О_1" localSheetId="37">'1 (13)'!$C$14</definedName>
    <definedName name="О_1" localSheetId="40">'1 (14)'!$C$14</definedName>
    <definedName name="О_1" localSheetId="43">'1 (15)'!$C$14</definedName>
    <definedName name="О_1" localSheetId="46">'1 (16)'!$C$14</definedName>
    <definedName name="О_1" localSheetId="49">'1 (17)'!$C$14</definedName>
    <definedName name="О_1" localSheetId="52">'1 (18)'!$C$14</definedName>
    <definedName name="О_1" localSheetId="55">'1 (19)'!$C$14</definedName>
    <definedName name="О_1" localSheetId="4">'1 (2)'!$C$14</definedName>
    <definedName name="О_1" localSheetId="58">'1 (20)'!$C$14</definedName>
    <definedName name="О_1" localSheetId="61">'1 (21)'!$C$14</definedName>
    <definedName name="О_1" localSheetId="64">'1 (22)'!$C$14</definedName>
    <definedName name="О_1" localSheetId="67">'1 (23)'!$C$14</definedName>
    <definedName name="О_1" localSheetId="70">'1 (24)'!$C$14</definedName>
    <definedName name="О_1" localSheetId="73">'1 (25)'!$C$14</definedName>
    <definedName name="О_1" localSheetId="76">'1 (26)'!$C$14</definedName>
    <definedName name="О_1" localSheetId="79">'1 (27)'!$C$14</definedName>
    <definedName name="О_1" localSheetId="82">'1 (28)'!$C$14</definedName>
    <definedName name="О_1" localSheetId="85">'1 (29)'!$C$14</definedName>
    <definedName name="О_1" localSheetId="7">'1 (3)'!$C$14</definedName>
    <definedName name="О_1" localSheetId="88">'1 (30)'!$C$14</definedName>
    <definedName name="О_1" localSheetId="91">'1 (31)'!$C$14</definedName>
    <definedName name="О_1" localSheetId="94">'1 (32)'!$C$14</definedName>
    <definedName name="О_1" localSheetId="97">'1 (33)'!$C$14</definedName>
    <definedName name="О_1" localSheetId="100">'1 (34)'!$C$14</definedName>
    <definedName name="О_1" localSheetId="103">'1 (35)'!$C$14</definedName>
    <definedName name="О_1" localSheetId="106">'1 (36)'!$C$14</definedName>
    <definedName name="О_1" localSheetId="109">'1 (37)'!$C$14</definedName>
    <definedName name="О_1" localSheetId="112">'1 (38)'!$C$14</definedName>
    <definedName name="О_1" localSheetId="115">'1 (39)'!$C$14</definedName>
    <definedName name="О_1" localSheetId="10">'1 (4)'!$C$14</definedName>
    <definedName name="О_1" localSheetId="118">'1 (40)'!$C$14</definedName>
    <definedName name="О_1" localSheetId="121">'1 (41)'!$C$14</definedName>
    <definedName name="О_1" localSheetId="13">'1 (5)'!$C$14</definedName>
    <definedName name="О_1" localSheetId="16">'1 (6)'!$C$14</definedName>
    <definedName name="О_1" localSheetId="19">'1 (7)'!$C$14</definedName>
    <definedName name="О_1" localSheetId="22">'1 (8)'!$C$14</definedName>
    <definedName name="О_1" localSheetId="25">'1 (9)'!$C$14</definedName>
    <definedName name="О_1">'1'!$C$14</definedName>
    <definedName name="О_К" localSheetId="28">'1 (10)'!$C$22</definedName>
    <definedName name="О_К" localSheetId="31">'1 (11)'!$C$22</definedName>
    <definedName name="О_К" localSheetId="34">'1 (12)'!$C$22</definedName>
    <definedName name="О_К" localSheetId="37">'1 (13)'!$C$22</definedName>
    <definedName name="О_К" localSheetId="40">'1 (14)'!$C$22</definedName>
    <definedName name="О_К" localSheetId="43">'1 (15)'!$C$22</definedName>
    <definedName name="О_К" localSheetId="46">'1 (16)'!$C$22</definedName>
    <definedName name="О_К" localSheetId="49">'1 (17)'!$C$22</definedName>
    <definedName name="О_К" localSheetId="52">'1 (18)'!$C$22</definedName>
    <definedName name="О_К" localSheetId="55">'1 (19)'!$C$22</definedName>
    <definedName name="О_К" localSheetId="4">'1 (2)'!$C$22</definedName>
    <definedName name="О_К" localSheetId="58">'1 (20)'!$C$22</definedName>
    <definedName name="О_К" localSheetId="61">'1 (21)'!$C$22</definedName>
    <definedName name="О_К" localSheetId="64">'1 (22)'!$C$22</definedName>
    <definedName name="О_К" localSheetId="67">'1 (23)'!$C$22</definedName>
    <definedName name="О_К" localSheetId="70">'1 (24)'!$C$22</definedName>
    <definedName name="О_К" localSheetId="73">'1 (25)'!$C$22</definedName>
    <definedName name="О_К" localSheetId="76">'1 (26)'!$C$22</definedName>
    <definedName name="О_К" localSheetId="79">'1 (27)'!$C$22</definedName>
    <definedName name="О_К" localSheetId="82">'1 (28)'!$C$22</definedName>
    <definedName name="О_К" localSheetId="85">'1 (29)'!$C$22</definedName>
    <definedName name="О_К" localSheetId="7">'1 (3)'!$C$22</definedName>
    <definedName name="О_К" localSheetId="88">'1 (30)'!$C$22</definedName>
    <definedName name="О_К" localSheetId="91">'1 (31)'!$C$22</definedName>
    <definedName name="О_К" localSheetId="94">'1 (32)'!$C$22</definedName>
    <definedName name="О_К" localSheetId="97">'1 (33)'!$C$22</definedName>
    <definedName name="О_К" localSheetId="100">'1 (34)'!$C$22</definedName>
    <definedName name="О_К" localSheetId="103">'1 (35)'!$C$22</definedName>
    <definedName name="О_К" localSheetId="106">'1 (36)'!$C$22</definedName>
    <definedName name="О_К" localSheetId="109">'1 (37)'!$C$22</definedName>
    <definedName name="О_К" localSheetId="112">'1 (38)'!$C$22</definedName>
    <definedName name="О_К" localSheetId="115">'1 (39)'!$C$22</definedName>
    <definedName name="О_К" localSheetId="10">'1 (4)'!$C$22</definedName>
    <definedName name="О_К" localSheetId="118">'1 (40)'!$C$22</definedName>
    <definedName name="О_К" localSheetId="121">'1 (41)'!$C$22</definedName>
    <definedName name="О_К" localSheetId="13">'1 (5)'!$C$22</definedName>
    <definedName name="О_К" localSheetId="16">'1 (6)'!$C$22</definedName>
    <definedName name="О_К" localSheetId="19">'1 (7)'!$C$22</definedName>
    <definedName name="О_К" localSheetId="22">'1 (8)'!$C$22</definedName>
    <definedName name="О_К" localSheetId="25">'1 (9)'!$C$22</definedName>
    <definedName name="О_К">'1'!$C$22</definedName>
    <definedName name="Обед_имя" localSheetId="28">'1 (10)'!$A$14</definedName>
    <definedName name="Обед_имя" localSheetId="31">'1 (11)'!$A$14</definedName>
    <definedName name="Обед_имя" localSheetId="34">'1 (12)'!$A$14</definedName>
    <definedName name="Обед_имя" localSheetId="37">'1 (13)'!$A$14</definedName>
    <definedName name="Обед_имя" localSheetId="40">'1 (14)'!$A$14</definedName>
    <definedName name="Обед_имя" localSheetId="43">'1 (15)'!$A$14</definedName>
    <definedName name="Обед_имя" localSheetId="46">'1 (16)'!$A$14</definedName>
    <definedName name="Обед_имя" localSheetId="49">'1 (17)'!$A$14</definedName>
    <definedName name="Обед_имя" localSheetId="52">'1 (18)'!$A$14</definedName>
    <definedName name="Обед_имя" localSheetId="55">'1 (19)'!$A$14</definedName>
    <definedName name="Обед_имя" localSheetId="4">'1 (2)'!$A$14</definedName>
    <definedName name="Обед_имя" localSheetId="58">'1 (20)'!$A$14</definedName>
    <definedName name="Обед_имя" localSheetId="61">'1 (21)'!$A$14</definedName>
    <definedName name="Обед_имя" localSheetId="64">'1 (22)'!$A$14</definedName>
    <definedName name="Обед_имя" localSheetId="67">'1 (23)'!$A$14</definedName>
    <definedName name="Обед_имя" localSheetId="70">'1 (24)'!$A$14</definedName>
    <definedName name="Обед_имя" localSheetId="73">'1 (25)'!$A$14</definedName>
    <definedName name="Обед_имя" localSheetId="76">'1 (26)'!$A$14</definedName>
    <definedName name="Обед_имя" localSheetId="79">'1 (27)'!$A$14</definedName>
    <definedName name="Обед_имя" localSheetId="82">'1 (28)'!$A$14</definedName>
    <definedName name="Обед_имя" localSheetId="85">'1 (29)'!$A$14</definedName>
    <definedName name="Обед_имя" localSheetId="7">'1 (3)'!$A$14</definedName>
    <definedName name="Обед_имя" localSheetId="88">'1 (30)'!$A$14</definedName>
    <definedName name="Обед_имя" localSheetId="91">'1 (31)'!$A$14</definedName>
    <definedName name="Обед_имя" localSheetId="94">'1 (32)'!$A$14</definedName>
    <definedName name="Обед_имя" localSheetId="97">'1 (33)'!$A$14</definedName>
    <definedName name="Обед_имя" localSheetId="100">'1 (34)'!$A$14</definedName>
    <definedName name="Обед_имя" localSheetId="103">'1 (35)'!$A$14</definedName>
    <definedName name="Обед_имя" localSheetId="106">'1 (36)'!$A$14</definedName>
    <definedName name="Обед_имя" localSheetId="109">'1 (37)'!$A$14</definedName>
    <definedName name="Обед_имя" localSheetId="112">'1 (38)'!$A$14</definedName>
    <definedName name="Обед_имя" localSheetId="115">'1 (39)'!$A$14</definedName>
    <definedName name="Обед_имя" localSheetId="10">'1 (4)'!$A$14</definedName>
    <definedName name="Обед_имя" localSheetId="118">'1 (40)'!$A$14</definedName>
    <definedName name="Обед_имя" localSheetId="121">'1 (41)'!$A$14</definedName>
    <definedName name="Обед_имя" localSheetId="13">'1 (5)'!$A$14</definedName>
    <definedName name="Обед_имя" localSheetId="16">'1 (6)'!$A$14</definedName>
    <definedName name="Обед_имя" localSheetId="19">'1 (7)'!$A$14</definedName>
    <definedName name="Обед_имя" localSheetId="22">'1 (8)'!$A$14</definedName>
    <definedName name="Обед_имя" localSheetId="25">'1 (9)'!$A$14</definedName>
    <definedName name="Обед_имя">'1'!$A$14</definedName>
    <definedName name="Отдел" localSheetId="28">'1 (10)'!$F$1</definedName>
    <definedName name="Отдел" localSheetId="31">'1 (11)'!$F$1</definedName>
    <definedName name="Отдел" localSheetId="34">'1 (12)'!$F$1</definedName>
    <definedName name="Отдел" localSheetId="37">'1 (13)'!$F$1</definedName>
    <definedName name="Отдел" localSheetId="40">'1 (14)'!$F$1</definedName>
    <definedName name="Отдел" localSheetId="43">'1 (15)'!$F$1</definedName>
    <definedName name="Отдел" localSheetId="46">'1 (16)'!$F$1</definedName>
    <definedName name="Отдел" localSheetId="49">'1 (17)'!$F$1</definedName>
    <definedName name="Отдел" localSheetId="52">'1 (18)'!$F$1</definedName>
    <definedName name="Отдел" localSheetId="55">'1 (19)'!$F$1</definedName>
    <definedName name="Отдел" localSheetId="4">'1 (2)'!$F$1</definedName>
    <definedName name="Отдел" localSheetId="58">'1 (20)'!$F$1</definedName>
    <definedName name="Отдел" localSheetId="61">'1 (21)'!$F$1</definedName>
    <definedName name="Отдел" localSheetId="64">'1 (22)'!$F$1</definedName>
    <definedName name="Отдел" localSheetId="67">'1 (23)'!$F$1</definedName>
    <definedName name="Отдел" localSheetId="70">'1 (24)'!$F$1</definedName>
    <definedName name="Отдел" localSheetId="73">'1 (25)'!$F$1</definedName>
    <definedName name="Отдел" localSheetId="76">'1 (26)'!$F$1</definedName>
    <definedName name="Отдел" localSheetId="79">'1 (27)'!$F$1</definedName>
    <definedName name="Отдел" localSheetId="82">'1 (28)'!$F$1</definedName>
    <definedName name="Отдел" localSheetId="85">'1 (29)'!$F$1</definedName>
    <definedName name="Отдел" localSheetId="7">'1 (3)'!$F$1</definedName>
    <definedName name="Отдел" localSheetId="88">'1 (30)'!$F$1</definedName>
    <definedName name="Отдел" localSheetId="91">'1 (31)'!$F$1</definedName>
    <definedName name="Отдел" localSheetId="94">'1 (32)'!$F$1</definedName>
    <definedName name="Отдел" localSheetId="97">'1 (33)'!$F$1</definedName>
    <definedName name="Отдел" localSheetId="100">'1 (34)'!$F$1</definedName>
    <definedName name="Отдел" localSheetId="103">'1 (35)'!$F$1</definedName>
    <definedName name="Отдел" localSheetId="106">'1 (36)'!$F$1</definedName>
    <definedName name="Отдел" localSheetId="109">'1 (37)'!$F$1</definedName>
    <definedName name="Отдел" localSheetId="112">'1 (38)'!$F$1</definedName>
    <definedName name="Отдел" localSheetId="115">'1 (39)'!$F$1</definedName>
    <definedName name="Отдел" localSheetId="10">'1 (4)'!$F$1</definedName>
    <definedName name="Отдел" localSheetId="118">'1 (40)'!$F$1</definedName>
    <definedName name="Отдел" localSheetId="121">'1 (41)'!$F$1</definedName>
    <definedName name="Отдел" localSheetId="13">'1 (5)'!$F$1</definedName>
    <definedName name="Отдел" localSheetId="16">'1 (6)'!$F$1</definedName>
    <definedName name="Отдел" localSheetId="19">'1 (7)'!$F$1</definedName>
    <definedName name="Отдел" localSheetId="22">'1 (8)'!$F$1</definedName>
    <definedName name="Отдел" localSheetId="25">'1 (9)'!$F$1</definedName>
    <definedName name="Отдел">'1'!$F$1</definedName>
    <definedName name="Прием_кол" localSheetId="28">'1 (10)'!$A$3</definedName>
    <definedName name="Прием_кол" localSheetId="31">'1 (11)'!$A$3</definedName>
    <definedName name="Прием_кол" localSheetId="34">'1 (12)'!$A$3</definedName>
    <definedName name="Прием_кол" localSheetId="37">'1 (13)'!$A$3</definedName>
    <definedName name="Прием_кол" localSheetId="40">'1 (14)'!$A$3</definedName>
    <definedName name="Прием_кол" localSheetId="43">'1 (15)'!$A$3</definedName>
    <definedName name="Прием_кол" localSheetId="46">'1 (16)'!$A$3</definedName>
    <definedName name="Прием_кол" localSheetId="49">'1 (17)'!$A$3</definedName>
    <definedName name="Прием_кол" localSheetId="52">'1 (18)'!$A$3</definedName>
    <definedName name="Прием_кол" localSheetId="55">'1 (19)'!$A$3</definedName>
    <definedName name="Прием_кол" localSheetId="4">'1 (2)'!$A$3</definedName>
    <definedName name="Прием_кол" localSheetId="58">'1 (20)'!$A$3</definedName>
    <definedName name="Прием_кол" localSheetId="61">'1 (21)'!$A$3</definedName>
    <definedName name="Прием_кол" localSheetId="64">'1 (22)'!$A$3</definedName>
    <definedName name="Прием_кол" localSheetId="67">'1 (23)'!$A$3</definedName>
    <definedName name="Прием_кол" localSheetId="70">'1 (24)'!$A$3</definedName>
    <definedName name="Прием_кол" localSheetId="73">'1 (25)'!$A$3</definedName>
    <definedName name="Прием_кол" localSheetId="76">'1 (26)'!$A$3</definedName>
    <definedName name="Прием_кол" localSheetId="79">'1 (27)'!$A$3</definedName>
    <definedName name="Прием_кол" localSheetId="82">'1 (28)'!$A$3</definedName>
    <definedName name="Прием_кол" localSheetId="85">'1 (29)'!$A$3</definedName>
    <definedName name="Прием_кол" localSheetId="7">'1 (3)'!$A$3</definedName>
    <definedName name="Прием_кол" localSheetId="88">'1 (30)'!$A$3</definedName>
    <definedName name="Прием_кол" localSheetId="91">'1 (31)'!$A$3</definedName>
    <definedName name="Прием_кол" localSheetId="94">'1 (32)'!$A$3</definedName>
    <definedName name="Прием_кол" localSheetId="97">'1 (33)'!$A$3</definedName>
    <definedName name="Прием_кол" localSheetId="100">'1 (34)'!$A$3</definedName>
    <definedName name="Прием_кол" localSheetId="103">'1 (35)'!$A$3</definedName>
    <definedName name="Прием_кол" localSheetId="106">'1 (36)'!$A$3</definedName>
    <definedName name="Прием_кол" localSheetId="109">'1 (37)'!$A$3</definedName>
    <definedName name="Прием_кол" localSheetId="112">'1 (38)'!$A$3</definedName>
    <definedName name="Прием_кол" localSheetId="115">'1 (39)'!$A$3</definedName>
    <definedName name="Прием_кол" localSheetId="10">'1 (4)'!$A$3</definedName>
    <definedName name="Прием_кол" localSheetId="118">'1 (40)'!$A$3</definedName>
    <definedName name="Прием_кол" localSheetId="121">'1 (41)'!$A$3</definedName>
    <definedName name="Прием_кол" localSheetId="13">'1 (5)'!$A$3</definedName>
    <definedName name="Прием_кол" localSheetId="16">'1 (6)'!$A$3</definedName>
    <definedName name="Прием_кол" localSheetId="19">'1 (7)'!$A$3</definedName>
    <definedName name="Прием_кол" localSheetId="22">'1 (8)'!$A$3</definedName>
    <definedName name="Прием_кол" localSheetId="25">'1 (9)'!$A$3</definedName>
    <definedName name="Прием_кол">'1'!$A$3</definedName>
    <definedName name="Разд_кол" localSheetId="28">'1 (10)'!$B$3</definedName>
    <definedName name="Разд_кол" localSheetId="31">'1 (11)'!$B$3</definedName>
    <definedName name="Разд_кол" localSheetId="34">'1 (12)'!$B$3</definedName>
    <definedName name="Разд_кол" localSheetId="37">'1 (13)'!$B$3</definedName>
    <definedName name="Разд_кол" localSheetId="40">'1 (14)'!$B$3</definedName>
    <definedName name="Разд_кол" localSheetId="43">'1 (15)'!$B$3</definedName>
    <definedName name="Разд_кол" localSheetId="46">'1 (16)'!$B$3</definedName>
    <definedName name="Разд_кол" localSheetId="49">'1 (17)'!$B$3</definedName>
    <definedName name="Разд_кол" localSheetId="52">'1 (18)'!$B$3</definedName>
    <definedName name="Разд_кол" localSheetId="55">'1 (19)'!$B$3</definedName>
    <definedName name="Разд_кол" localSheetId="4">'1 (2)'!$B$3</definedName>
    <definedName name="Разд_кол" localSheetId="58">'1 (20)'!$B$3</definedName>
    <definedName name="Разд_кол" localSheetId="61">'1 (21)'!$B$3</definedName>
    <definedName name="Разд_кол" localSheetId="64">'1 (22)'!$B$3</definedName>
    <definedName name="Разд_кол" localSheetId="67">'1 (23)'!$B$3</definedName>
    <definedName name="Разд_кол" localSheetId="70">'1 (24)'!$B$3</definedName>
    <definedName name="Разд_кол" localSheetId="73">'1 (25)'!$B$3</definedName>
    <definedName name="Разд_кол" localSheetId="76">'1 (26)'!$B$3</definedName>
    <definedName name="Разд_кол" localSheetId="79">'1 (27)'!$B$3</definedName>
    <definedName name="Разд_кол" localSheetId="82">'1 (28)'!$B$3</definedName>
    <definedName name="Разд_кол" localSheetId="85">'1 (29)'!$B$3</definedName>
    <definedName name="Разд_кол" localSheetId="7">'1 (3)'!$B$3</definedName>
    <definedName name="Разд_кол" localSheetId="88">'1 (30)'!$B$3</definedName>
    <definedName name="Разд_кол" localSheetId="91">'1 (31)'!$B$3</definedName>
    <definedName name="Разд_кол" localSheetId="94">'1 (32)'!$B$3</definedName>
    <definedName name="Разд_кол" localSheetId="97">'1 (33)'!$B$3</definedName>
    <definedName name="Разд_кол" localSheetId="100">'1 (34)'!$B$3</definedName>
    <definedName name="Разд_кол" localSheetId="103">'1 (35)'!$B$3</definedName>
    <definedName name="Разд_кол" localSheetId="106">'1 (36)'!$B$3</definedName>
    <definedName name="Разд_кол" localSheetId="109">'1 (37)'!$B$3</definedName>
    <definedName name="Разд_кол" localSheetId="112">'1 (38)'!$B$3</definedName>
    <definedName name="Разд_кол" localSheetId="115">'1 (39)'!$B$3</definedName>
    <definedName name="Разд_кол" localSheetId="10">'1 (4)'!$B$3</definedName>
    <definedName name="Разд_кол" localSheetId="118">'1 (40)'!$B$3</definedName>
    <definedName name="Разд_кол" localSheetId="121">'1 (41)'!$B$3</definedName>
    <definedName name="Разд_кол" localSheetId="13">'1 (5)'!$B$3</definedName>
    <definedName name="Разд_кол" localSheetId="16">'1 (6)'!$B$3</definedName>
    <definedName name="Разд_кол" localSheetId="19">'1 (7)'!$B$3</definedName>
    <definedName name="Разд_кол" localSheetId="22">'1 (8)'!$B$3</definedName>
    <definedName name="Разд_кол" localSheetId="25">'1 (9)'!$B$3</definedName>
    <definedName name="Разд_кол">'1'!$B$3</definedName>
    <definedName name="Рец_кол" localSheetId="28">'1 (10)'!$C$3</definedName>
    <definedName name="Рец_кол" localSheetId="31">'1 (11)'!$C$3</definedName>
    <definedName name="Рец_кол" localSheetId="34">'1 (12)'!$C$3</definedName>
    <definedName name="Рец_кол" localSheetId="37">'1 (13)'!$C$3</definedName>
    <definedName name="Рец_кол" localSheetId="40">'1 (14)'!$C$3</definedName>
    <definedName name="Рец_кол" localSheetId="43">'1 (15)'!$C$3</definedName>
    <definedName name="Рец_кол" localSheetId="46">'1 (16)'!$C$3</definedName>
    <definedName name="Рец_кол" localSheetId="49">'1 (17)'!$C$3</definedName>
    <definedName name="Рец_кол" localSheetId="52">'1 (18)'!$C$3</definedName>
    <definedName name="Рец_кол" localSheetId="55">'1 (19)'!$C$3</definedName>
    <definedName name="Рец_кол" localSheetId="4">'1 (2)'!$C$3</definedName>
    <definedName name="Рец_кол" localSheetId="58">'1 (20)'!$C$3</definedName>
    <definedName name="Рец_кол" localSheetId="61">'1 (21)'!$C$3</definedName>
    <definedName name="Рец_кол" localSheetId="64">'1 (22)'!$C$3</definedName>
    <definedName name="Рец_кол" localSheetId="67">'1 (23)'!$C$3</definedName>
    <definedName name="Рец_кол" localSheetId="70">'1 (24)'!$C$3</definedName>
    <definedName name="Рец_кол" localSheetId="73">'1 (25)'!$C$3</definedName>
    <definedName name="Рец_кол" localSheetId="76">'1 (26)'!$C$3</definedName>
    <definedName name="Рец_кол" localSheetId="79">'1 (27)'!$C$3</definedName>
    <definedName name="Рец_кол" localSheetId="82">'1 (28)'!$C$3</definedName>
    <definedName name="Рец_кол" localSheetId="85">'1 (29)'!$C$3</definedName>
    <definedName name="Рец_кол" localSheetId="7">'1 (3)'!$C$3</definedName>
    <definedName name="Рец_кол" localSheetId="88">'1 (30)'!$C$3</definedName>
    <definedName name="Рец_кол" localSheetId="91">'1 (31)'!$C$3</definedName>
    <definedName name="Рец_кол" localSheetId="94">'1 (32)'!$C$3</definedName>
    <definedName name="Рец_кол" localSheetId="97">'1 (33)'!$C$3</definedName>
    <definedName name="Рец_кол" localSheetId="100">'1 (34)'!$C$3</definedName>
    <definedName name="Рец_кол" localSheetId="103">'1 (35)'!$C$3</definedName>
    <definedName name="Рец_кол" localSheetId="106">'1 (36)'!$C$3</definedName>
    <definedName name="Рец_кол" localSheetId="109">'1 (37)'!$C$3</definedName>
    <definedName name="Рец_кол" localSheetId="112">'1 (38)'!$C$3</definedName>
    <definedName name="Рец_кол" localSheetId="115">'1 (39)'!$C$3</definedName>
    <definedName name="Рец_кол" localSheetId="10">'1 (4)'!$C$3</definedName>
    <definedName name="Рец_кол" localSheetId="118">'1 (40)'!$C$3</definedName>
    <definedName name="Рец_кол" localSheetId="121">'1 (41)'!$C$3</definedName>
    <definedName name="Рец_кол" localSheetId="13">'1 (5)'!$C$3</definedName>
    <definedName name="Рец_кол" localSheetId="16">'1 (6)'!$C$3</definedName>
    <definedName name="Рец_кол" localSheetId="19">'1 (7)'!$C$3</definedName>
    <definedName name="Рец_кол" localSheetId="22">'1 (8)'!$C$3</definedName>
    <definedName name="Рец_кол" localSheetId="25">'1 (9)'!$C$3</definedName>
    <definedName name="Рец_кол">'1'!$C$3</definedName>
    <definedName name="С3" localSheetId="51">'01.09.2023'!$A$3</definedName>
    <definedName name="С3" localSheetId="54">'01.09.2023 (2)'!$A$3</definedName>
    <definedName name="С3" localSheetId="57">'01.09.2023 (3)'!$A$3</definedName>
    <definedName name="С3" localSheetId="60">'01.09.2023 (4)'!$A$3</definedName>
    <definedName name="С3" localSheetId="63">'04.09.2023'!$A$3</definedName>
    <definedName name="С3" localSheetId="66">'04.09.2023 (2)'!$A$3</definedName>
    <definedName name="С3" localSheetId="69">'04.09.2023 (3)'!$A$3</definedName>
    <definedName name="С3" localSheetId="72">'04.09.2023 (4)'!$A$3</definedName>
    <definedName name="С3" localSheetId="75">'05.09.2023'!$A$3</definedName>
    <definedName name="С3" localSheetId="78">'05.09.2023 (2)'!$A$3</definedName>
    <definedName name="С3" localSheetId="81">'05.09.2023 (3)'!$A$3</definedName>
    <definedName name="С3" localSheetId="84">'05.09.2023 (4)'!$A$3</definedName>
    <definedName name="С3" localSheetId="87">'06.09.2023'!$A$3</definedName>
    <definedName name="С3" localSheetId="90">'06.09.2023 (2)'!$A$3</definedName>
    <definedName name="С3" localSheetId="93">'06.09.2023 (3)'!$A$3</definedName>
    <definedName name="С3" localSheetId="96">'06.09.2023 (4)'!$A$3</definedName>
    <definedName name="С3" localSheetId="99">'07.09.2023'!$A$3</definedName>
    <definedName name="С3" localSheetId="102">'07.09.2023 (2)'!$A$3</definedName>
    <definedName name="С3" localSheetId="105">'07.09.2023 (3)'!$A$3</definedName>
    <definedName name="С3" localSheetId="108">'07.09.2023 (4)'!$A$3</definedName>
    <definedName name="С3" localSheetId="111">'08.09.2023'!$A$3</definedName>
    <definedName name="С3" localSheetId="114">'08.09.2023 (2)'!$A$3</definedName>
    <definedName name="С3" localSheetId="117">'08.09.2023 (3)'!$A$3</definedName>
    <definedName name="С3" localSheetId="120">'08.09.2023 (4)'!$A$3</definedName>
    <definedName name="С3" localSheetId="3">'28.08.2023'!$A$3</definedName>
    <definedName name="С3" localSheetId="6">'28.08.2023 (2)'!$A$3</definedName>
    <definedName name="С3" localSheetId="9">'28.08.2023 (3)'!$A$3</definedName>
    <definedName name="С3" localSheetId="12">'28.08.2023 (4)'!$A$3</definedName>
    <definedName name="С3" localSheetId="15">'29.08.2023'!$A$3</definedName>
    <definedName name="С3" localSheetId="18">'29.08.2023 (2)'!$A$3</definedName>
    <definedName name="С3" localSheetId="21">'29.08.2023 (3)'!$A$3</definedName>
    <definedName name="С3" localSheetId="24">'29.08.2023 (4)'!$A$3</definedName>
    <definedName name="С3" localSheetId="27">'30.08.2023'!$A$3</definedName>
    <definedName name="С3" localSheetId="30">'30.08.2023 (2)'!$A$3</definedName>
    <definedName name="С3" localSheetId="33">'30.08.2023 (3)'!$A$3</definedName>
    <definedName name="С3" localSheetId="36">'30.08.2023 (4)'!$A$3</definedName>
    <definedName name="С3" localSheetId="39">'31.08.2023 (2)'!$A$3</definedName>
    <definedName name="С3" localSheetId="42">'31.08.2023 (3)'!$A$3</definedName>
    <definedName name="С3" localSheetId="45">'31.08.2023 (4)'!$A$3</definedName>
    <definedName name="С3" localSheetId="48">'31.08.2023 (5)'!$A$3</definedName>
    <definedName name="С3">'31.08.2023'!$A$3</definedName>
    <definedName name="Угл_кол" localSheetId="28">'1 (10)'!$J$3</definedName>
    <definedName name="Угл_кол" localSheetId="31">'1 (11)'!$J$3</definedName>
    <definedName name="Угл_кол" localSheetId="34">'1 (12)'!$J$3</definedName>
    <definedName name="Угл_кол" localSheetId="37">'1 (13)'!$J$3</definedName>
    <definedName name="Угл_кол" localSheetId="40">'1 (14)'!$J$3</definedName>
    <definedName name="Угл_кол" localSheetId="43">'1 (15)'!$J$3</definedName>
    <definedName name="Угл_кол" localSheetId="46">'1 (16)'!$J$3</definedName>
    <definedName name="Угл_кол" localSheetId="49">'1 (17)'!$J$3</definedName>
    <definedName name="Угл_кол" localSheetId="52">'1 (18)'!$J$3</definedName>
    <definedName name="Угл_кол" localSheetId="55">'1 (19)'!$J$3</definedName>
    <definedName name="Угл_кол" localSheetId="4">'1 (2)'!$J$3</definedName>
    <definedName name="Угл_кол" localSheetId="58">'1 (20)'!$J$3</definedName>
    <definedName name="Угл_кол" localSheetId="61">'1 (21)'!$J$3</definedName>
    <definedName name="Угл_кол" localSheetId="64">'1 (22)'!$J$3</definedName>
    <definedName name="Угл_кол" localSheetId="67">'1 (23)'!$J$3</definedName>
    <definedName name="Угл_кол" localSheetId="70">'1 (24)'!$J$3</definedName>
    <definedName name="Угл_кол" localSheetId="73">'1 (25)'!$J$3</definedName>
    <definedName name="Угл_кол" localSheetId="76">'1 (26)'!$J$3</definedName>
    <definedName name="Угл_кол" localSheetId="79">'1 (27)'!$J$3</definedName>
    <definedName name="Угл_кол" localSheetId="82">'1 (28)'!$J$3</definedName>
    <definedName name="Угл_кол" localSheetId="85">'1 (29)'!$J$3</definedName>
    <definedName name="Угл_кол" localSheetId="7">'1 (3)'!$J$3</definedName>
    <definedName name="Угл_кол" localSheetId="88">'1 (30)'!$J$3</definedName>
    <definedName name="Угл_кол" localSheetId="91">'1 (31)'!$J$3</definedName>
    <definedName name="Угл_кол" localSheetId="94">'1 (32)'!$J$3</definedName>
    <definedName name="Угл_кол" localSheetId="97">'1 (33)'!$J$3</definedName>
    <definedName name="Угл_кол" localSheetId="100">'1 (34)'!$J$3</definedName>
    <definedName name="Угл_кол" localSheetId="103">'1 (35)'!$J$3</definedName>
    <definedName name="Угл_кол" localSheetId="106">'1 (36)'!$J$3</definedName>
    <definedName name="Угл_кол" localSheetId="109">'1 (37)'!$J$3</definedName>
    <definedName name="Угл_кол" localSheetId="112">'1 (38)'!$J$3</definedName>
    <definedName name="Угл_кол" localSheetId="115">'1 (39)'!$J$3</definedName>
    <definedName name="Угл_кол" localSheetId="10">'1 (4)'!$J$3</definedName>
    <definedName name="Угл_кол" localSheetId="118">'1 (40)'!$J$3</definedName>
    <definedName name="Угл_кол" localSheetId="121">'1 (41)'!$J$3</definedName>
    <definedName name="Угл_кол" localSheetId="13">'1 (5)'!$J$3</definedName>
    <definedName name="Угл_кол" localSheetId="16">'1 (6)'!$J$3</definedName>
    <definedName name="Угл_кол" localSheetId="19">'1 (7)'!$J$3</definedName>
    <definedName name="Угл_кол" localSheetId="22">'1 (8)'!$J$3</definedName>
    <definedName name="Угл_кол" localSheetId="25">'1 (9)'!$J$3</definedName>
    <definedName name="Угл_кол">'1'!$J$3</definedName>
    <definedName name="Учреждение" localSheetId="28">'1 (10)'!$B$1</definedName>
    <definedName name="Учреждение" localSheetId="31">'1 (11)'!$B$1</definedName>
    <definedName name="Учреждение" localSheetId="34">'1 (12)'!$B$1</definedName>
    <definedName name="Учреждение" localSheetId="37">'1 (13)'!$B$1</definedName>
    <definedName name="Учреждение" localSheetId="40">'1 (14)'!$B$1</definedName>
    <definedName name="Учреждение" localSheetId="43">'1 (15)'!$B$1</definedName>
    <definedName name="Учреждение" localSheetId="46">'1 (16)'!$B$1</definedName>
    <definedName name="Учреждение" localSheetId="49">'1 (17)'!$B$1</definedName>
    <definedName name="Учреждение" localSheetId="52">'1 (18)'!$B$1</definedName>
    <definedName name="Учреждение" localSheetId="55">'1 (19)'!$B$1</definedName>
    <definedName name="Учреждение" localSheetId="4">'1 (2)'!$B$1</definedName>
    <definedName name="Учреждение" localSheetId="58">'1 (20)'!$B$1</definedName>
    <definedName name="Учреждение" localSheetId="61">'1 (21)'!$B$1</definedName>
    <definedName name="Учреждение" localSheetId="64">'1 (22)'!$B$1</definedName>
    <definedName name="Учреждение" localSheetId="67">'1 (23)'!$B$1</definedName>
    <definedName name="Учреждение" localSheetId="70">'1 (24)'!$B$1</definedName>
    <definedName name="Учреждение" localSheetId="73">'1 (25)'!$B$1</definedName>
    <definedName name="Учреждение" localSheetId="76">'1 (26)'!$B$1</definedName>
    <definedName name="Учреждение" localSheetId="79">'1 (27)'!$B$1</definedName>
    <definedName name="Учреждение" localSheetId="82">'1 (28)'!$B$1</definedName>
    <definedName name="Учреждение" localSheetId="85">'1 (29)'!$B$1</definedName>
    <definedName name="Учреждение" localSheetId="7">'1 (3)'!$B$1</definedName>
    <definedName name="Учреждение" localSheetId="88">'1 (30)'!$B$1</definedName>
    <definedName name="Учреждение" localSheetId="91">'1 (31)'!$B$1</definedName>
    <definedName name="Учреждение" localSheetId="94">'1 (32)'!$B$1</definedName>
    <definedName name="Учреждение" localSheetId="97">'1 (33)'!$B$1</definedName>
    <definedName name="Учреждение" localSheetId="100">'1 (34)'!$B$1</definedName>
    <definedName name="Учреждение" localSheetId="103">'1 (35)'!$B$1</definedName>
    <definedName name="Учреждение" localSheetId="106">'1 (36)'!$B$1</definedName>
    <definedName name="Учреждение" localSheetId="109">'1 (37)'!$B$1</definedName>
    <definedName name="Учреждение" localSheetId="112">'1 (38)'!$B$1</definedName>
    <definedName name="Учреждение" localSheetId="115">'1 (39)'!$B$1</definedName>
    <definedName name="Учреждение" localSheetId="10">'1 (4)'!$B$1</definedName>
    <definedName name="Учреждение" localSheetId="118">'1 (40)'!$B$1</definedName>
    <definedName name="Учреждение" localSheetId="121">'1 (41)'!$B$1</definedName>
    <definedName name="Учреждение" localSheetId="13">'1 (5)'!$B$1</definedName>
    <definedName name="Учреждение" localSheetId="16">'1 (6)'!$B$1</definedName>
    <definedName name="Учреждение" localSheetId="19">'1 (7)'!$B$1</definedName>
    <definedName name="Учреждение" localSheetId="22">'1 (8)'!$B$1</definedName>
    <definedName name="Учреждение" localSheetId="25">'1 (9)'!$B$1</definedName>
    <definedName name="Учреждение">'1'!$B$1</definedName>
    <definedName name="Физ_Норма" localSheetId="29">'Dop (10)'!$B$4</definedName>
    <definedName name="Физ_Норма" localSheetId="32">'Dop (11)'!$B$4</definedName>
    <definedName name="Физ_Норма" localSheetId="35">'Dop (12)'!$B$4</definedName>
    <definedName name="Физ_Норма" localSheetId="38">'Dop (13)'!$B$4</definedName>
    <definedName name="Физ_Норма" localSheetId="41">'Dop (14)'!$B$4</definedName>
    <definedName name="Физ_Норма" localSheetId="44">'Dop (15)'!$B$4</definedName>
    <definedName name="Физ_Норма" localSheetId="47">'Dop (16)'!$B$4</definedName>
    <definedName name="Физ_Норма" localSheetId="50">'Dop (17)'!$B$4</definedName>
    <definedName name="Физ_Норма" localSheetId="53">'Dop (18)'!$B$4</definedName>
    <definedName name="Физ_Норма" localSheetId="56">'Dop (19)'!$B$4</definedName>
    <definedName name="Физ_Норма" localSheetId="5">'Dop (2)'!$B$4</definedName>
    <definedName name="Физ_Норма" localSheetId="59">'Dop (20)'!$B$4</definedName>
    <definedName name="Физ_Норма" localSheetId="62">'Dop (21)'!$B$4</definedName>
    <definedName name="Физ_Норма" localSheetId="65">'Dop (22)'!$B$4</definedName>
    <definedName name="Физ_Норма" localSheetId="68">'Dop (23)'!$B$4</definedName>
    <definedName name="Физ_Норма" localSheetId="71">'Dop (24)'!$B$4</definedName>
    <definedName name="Физ_Норма" localSheetId="74">'Dop (25)'!$B$4</definedName>
    <definedName name="Физ_Норма" localSheetId="77">'Dop (26)'!$B$4</definedName>
    <definedName name="Физ_Норма" localSheetId="80">'Dop (27)'!$B$4</definedName>
    <definedName name="Физ_Норма" localSheetId="83">'Dop (28)'!$B$4</definedName>
    <definedName name="Физ_Норма" localSheetId="86">'Dop (29)'!$B$4</definedName>
    <definedName name="Физ_Норма" localSheetId="8">'Dop (3)'!$B$4</definedName>
    <definedName name="Физ_Норма" localSheetId="89">'Dop (30)'!$B$4</definedName>
    <definedName name="Физ_Норма" localSheetId="92">'Dop (31)'!$B$4</definedName>
    <definedName name="Физ_Норма" localSheetId="95">'Dop (32)'!$B$4</definedName>
    <definedName name="Физ_Норма" localSheetId="98">'Dop (33)'!$B$4</definedName>
    <definedName name="Физ_Норма" localSheetId="101">'Dop (34)'!$B$4</definedName>
    <definedName name="Физ_Норма" localSheetId="104">'Dop (35)'!$B$4</definedName>
    <definedName name="Физ_Норма" localSheetId="107">'Dop (36)'!$B$4</definedName>
    <definedName name="Физ_Норма" localSheetId="110">'Dop (37)'!$B$4</definedName>
    <definedName name="Физ_Норма" localSheetId="113">'Dop (38)'!$B$4</definedName>
    <definedName name="Физ_Норма" localSheetId="116">'Dop (39)'!$B$4</definedName>
    <definedName name="Физ_Норма" localSheetId="11">'Dop (4)'!$B$4</definedName>
    <definedName name="Физ_Норма" localSheetId="119">'Dop (40)'!$B$4</definedName>
    <definedName name="Физ_Норма" localSheetId="122">'Dop (41)'!$B$4</definedName>
    <definedName name="Физ_Норма" localSheetId="14">'Dop (5)'!$B$4</definedName>
    <definedName name="Физ_Норма" localSheetId="17">'Dop (6)'!$B$4</definedName>
    <definedName name="Физ_Норма" localSheetId="20">'Dop (7)'!$B$4</definedName>
    <definedName name="Физ_Норма" localSheetId="23">'Dop (8)'!$B$4</definedName>
    <definedName name="Физ_Норма" localSheetId="26">'Dop (9)'!$B$4</definedName>
    <definedName name="Физ_Норма">Dop!$B$4</definedName>
    <definedName name="Цена_кол" localSheetId="28">'1 (10)'!$F$3</definedName>
    <definedName name="Цена_кол" localSheetId="31">'1 (11)'!$F$3</definedName>
    <definedName name="Цена_кол" localSheetId="34">'1 (12)'!$F$3</definedName>
    <definedName name="Цена_кол" localSheetId="37">'1 (13)'!$F$3</definedName>
    <definedName name="Цена_кол" localSheetId="40">'1 (14)'!$F$3</definedName>
    <definedName name="Цена_кол" localSheetId="43">'1 (15)'!$F$3</definedName>
    <definedName name="Цена_кол" localSheetId="46">'1 (16)'!$F$3</definedName>
    <definedName name="Цена_кол" localSheetId="49">'1 (17)'!$F$3</definedName>
    <definedName name="Цена_кол" localSheetId="52">'1 (18)'!$F$3</definedName>
    <definedName name="Цена_кол" localSheetId="55">'1 (19)'!$F$3</definedName>
    <definedName name="Цена_кол" localSheetId="4">'1 (2)'!$F$3</definedName>
    <definedName name="Цена_кол" localSheetId="58">'1 (20)'!$F$3</definedName>
    <definedName name="Цена_кол" localSheetId="61">'1 (21)'!$F$3</definedName>
    <definedName name="Цена_кол" localSheetId="64">'1 (22)'!$F$3</definedName>
    <definedName name="Цена_кол" localSheetId="67">'1 (23)'!$F$3</definedName>
    <definedName name="Цена_кол" localSheetId="70">'1 (24)'!$F$3</definedName>
    <definedName name="Цена_кол" localSheetId="73">'1 (25)'!$F$3</definedName>
    <definedName name="Цена_кол" localSheetId="76">'1 (26)'!$F$3</definedName>
    <definedName name="Цена_кол" localSheetId="79">'1 (27)'!$F$3</definedName>
    <definedName name="Цена_кол" localSheetId="82">'1 (28)'!$F$3</definedName>
    <definedName name="Цена_кол" localSheetId="85">'1 (29)'!$F$3</definedName>
    <definedName name="Цена_кол" localSheetId="7">'1 (3)'!$F$3</definedName>
    <definedName name="Цена_кол" localSheetId="88">'1 (30)'!$F$3</definedName>
    <definedName name="Цена_кол" localSheetId="91">'1 (31)'!$F$3</definedName>
    <definedName name="Цена_кол" localSheetId="94">'1 (32)'!$F$3</definedName>
    <definedName name="Цена_кол" localSheetId="97">'1 (33)'!$F$3</definedName>
    <definedName name="Цена_кол" localSheetId="100">'1 (34)'!$F$3</definedName>
    <definedName name="Цена_кол" localSheetId="103">'1 (35)'!$F$3</definedName>
    <definedName name="Цена_кол" localSheetId="106">'1 (36)'!$F$3</definedName>
    <definedName name="Цена_кол" localSheetId="109">'1 (37)'!$F$3</definedName>
    <definedName name="Цена_кол" localSheetId="112">'1 (38)'!$F$3</definedName>
    <definedName name="Цена_кол" localSheetId="115">'1 (39)'!$F$3</definedName>
    <definedName name="Цена_кол" localSheetId="10">'1 (4)'!$F$3</definedName>
    <definedName name="Цена_кол" localSheetId="118">'1 (40)'!$F$3</definedName>
    <definedName name="Цена_кол" localSheetId="121">'1 (41)'!$F$3</definedName>
    <definedName name="Цена_кол" localSheetId="13">'1 (5)'!$F$3</definedName>
    <definedName name="Цена_кол" localSheetId="16">'1 (6)'!$F$3</definedName>
    <definedName name="Цена_кол" localSheetId="19">'1 (7)'!$F$3</definedName>
    <definedName name="Цена_кол" localSheetId="22">'1 (8)'!$F$3</definedName>
    <definedName name="Цена_кол" localSheetId="25">'1 (9)'!$F$3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B3" i="62" l="1"/>
  <c r="CO35" i="122"/>
  <c r="CL35" i="122"/>
  <c r="CI35" i="122"/>
  <c r="AI35" i="122"/>
  <c r="AF35" i="122"/>
  <c r="AE35" i="122"/>
  <c r="AD35" i="122"/>
  <c r="AC35" i="122"/>
  <c r="AB35" i="122"/>
  <c r="AA35" i="122"/>
  <c r="Z35" i="122"/>
  <c r="Y35" i="122"/>
  <c r="X35" i="122"/>
  <c r="W35" i="122"/>
  <c r="V35" i="122"/>
  <c r="I35" i="122"/>
  <c r="H35" i="122"/>
  <c r="G35" i="122"/>
  <c r="F35" i="122"/>
  <c r="E35" i="122"/>
  <c r="D35" i="122"/>
  <c r="CD32" i="122"/>
  <c r="C31" i="122"/>
  <c r="A31" i="122"/>
  <c r="C30" i="122"/>
  <c r="A30" i="122"/>
  <c r="C29" i="122"/>
  <c r="A29" i="122"/>
  <c r="CD27" i="122"/>
  <c r="C26" i="122"/>
  <c r="A26" i="122"/>
  <c r="C25" i="122"/>
  <c r="A25" i="122"/>
  <c r="C24" i="122"/>
  <c r="A24" i="122"/>
  <c r="C23" i="122"/>
  <c r="A23" i="122"/>
  <c r="C22" i="122"/>
  <c r="A22" i="122"/>
  <c r="C21" i="122"/>
  <c r="A21" i="122"/>
  <c r="C20" i="122"/>
  <c r="A20" i="122"/>
  <c r="CD18" i="122"/>
  <c r="C17" i="122"/>
  <c r="A17" i="122"/>
  <c r="CD15" i="122"/>
  <c r="C14" i="122"/>
  <c r="A14" i="122"/>
  <c r="C13" i="122"/>
  <c r="A13" i="122"/>
  <c r="C12" i="122"/>
  <c r="A12" i="122"/>
  <c r="C11" i="122"/>
  <c r="A11" i="122"/>
  <c r="A6" i="122"/>
  <c r="B3" i="122"/>
  <c r="CO28" i="119"/>
  <c r="CL28" i="119"/>
  <c r="CI28" i="119"/>
  <c r="AI28" i="119"/>
  <c r="AF28" i="119"/>
  <c r="AE28" i="119"/>
  <c r="AD28" i="119"/>
  <c r="AC28" i="119"/>
  <c r="AB28" i="119"/>
  <c r="AA28" i="119"/>
  <c r="Z28" i="119"/>
  <c r="Y28" i="119"/>
  <c r="X28" i="119"/>
  <c r="W28" i="119"/>
  <c r="V28" i="119"/>
  <c r="I28" i="119"/>
  <c r="H28" i="119"/>
  <c r="G28" i="119"/>
  <c r="F28" i="119"/>
  <c r="E28" i="119"/>
  <c r="D28" i="119"/>
  <c r="CD25" i="119"/>
  <c r="C24" i="119"/>
  <c r="A24" i="119"/>
  <c r="C23" i="119"/>
  <c r="A23" i="119"/>
  <c r="C22" i="119"/>
  <c r="A22" i="119"/>
  <c r="C21" i="119"/>
  <c r="A21" i="119"/>
  <c r="C20" i="119"/>
  <c r="A20" i="119"/>
  <c r="C19" i="119"/>
  <c r="A19" i="119"/>
  <c r="C18" i="119"/>
  <c r="A18" i="119"/>
  <c r="CD16" i="119"/>
  <c r="C15" i="119"/>
  <c r="A15" i="119"/>
  <c r="C14" i="119"/>
  <c r="A14" i="119"/>
  <c r="C13" i="119"/>
  <c r="A13" i="119"/>
  <c r="C12" i="119"/>
  <c r="A12" i="119"/>
  <c r="C11" i="119"/>
  <c r="A11" i="119"/>
  <c r="A6" i="119"/>
  <c r="B3" i="119"/>
  <c r="CO28" i="116"/>
  <c r="CL28" i="116"/>
  <c r="CI28" i="116"/>
  <c r="AI28" i="116"/>
  <c r="AF28" i="116"/>
  <c r="AE28" i="116"/>
  <c r="AD28" i="116"/>
  <c r="AC28" i="116"/>
  <c r="AB28" i="116"/>
  <c r="AA28" i="116"/>
  <c r="Z28" i="116"/>
  <c r="Y28" i="116"/>
  <c r="X28" i="116"/>
  <c r="W28" i="116"/>
  <c r="V28" i="116"/>
  <c r="I28" i="116"/>
  <c r="H28" i="116"/>
  <c r="G28" i="116"/>
  <c r="F28" i="116"/>
  <c r="E28" i="116"/>
  <c r="D28" i="116"/>
  <c r="CD25" i="116"/>
  <c r="C24" i="116"/>
  <c r="A24" i="116"/>
  <c r="C23" i="116"/>
  <c r="A23" i="116"/>
  <c r="C22" i="116"/>
  <c r="A22" i="116"/>
  <c r="C21" i="116"/>
  <c r="A21" i="116"/>
  <c r="C20" i="116"/>
  <c r="A20" i="116"/>
  <c r="C19" i="116"/>
  <c r="A19" i="116"/>
  <c r="C18" i="116"/>
  <c r="A18" i="116"/>
  <c r="CD16" i="116"/>
  <c r="C15" i="116"/>
  <c r="A15" i="116"/>
  <c r="C14" i="116"/>
  <c r="A14" i="116"/>
  <c r="C13" i="116"/>
  <c r="A13" i="116"/>
  <c r="C12" i="116"/>
  <c r="A12" i="116"/>
  <c r="C11" i="116"/>
  <c r="A11" i="116"/>
  <c r="A6" i="116"/>
  <c r="B3" i="116"/>
  <c r="CO36" i="113"/>
  <c r="CL36" i="113"/>
  <c r="CI36" i="113"/>
  <c r="AI36" i="113"/>
  <c r="AF36" i="113"/>
  <c r="AE36" i="113"/>
  <c r="AD36" i="113"/>
  <c r="AC36" i="113"/>
  <c r="AB36" i="113"/>
  <c r="AA36" i="113"/>
  <c r="Z36" i="113"/>
  <c r="Y36" i="113"/>
  <c r="X36" i="113"/>
  <c r="W36" i="113"/>
  <c r="V36" i="113"/>
  <c r="I36" i="113"/>
  <c r="H36" i="113"/>
  <c r="G36" i="113"/>
  <c r="F36" i="113"/>
  <c r="E36" i="113"/>
  <c r="D36" i="113"/>
  <c r="CD33" i="113"/>
  <c r="C32" i="113"/>
  <c r="A32" i="113"/>
  <c r="C31" i="113"/>
  <c r="A31" i="113"/>
  <c r="C30" i="113"/>
  <c r="A30" i="113"/>
  <c r="C29" i="113"/>
  <c r="A29" i="113"/>
  <c r="CD27" i="113"/>
  <c r="C26" i="113"/>
  <c r="A26" i="113"/>
  <c r="C25" i="113"/>
  <c r="A25" i="113"/>
  <c r="C24" i="113"/>
  <c r="A24" i="113"/>
  <c r="C23" i="113"/>
  <c r="A23" i="113"/>
  <c r="C22" i="113"/>
  <c r="A22" i="113"/>
  <c r="C21" i="113"/>
  <c r="A21" i="113"/>
  <c r="C20" i="113"/>
  <c r="A20" i="113"/>
  <c r="CD18" i="113"/>
  <c r="C17" i="113"/>
  <c r="A17" i="113"/>
  <c r="CD15" i="113"/>
  <c r="C14" i="113"/>
  <c r="A14" i="113"/>
  <c r="C13" i="113"/>
  <c r="A13" i="113"/>
  <c r="C12" i="113"/>
  <c r="A12" i="113"/>
  <c r="C11" i="113"/>
  <c r="A11" i="113"/>
  <c r="A6" i="113"/>
  <c r="B3" i="113"/>
  <c r="CO34" i="110"/>
  <c r="CL34" i="110"/>
  <c r="CI34" i="110"/>
  <c r="AI34" i="110"/>
  <c r="AF34" i="110"/>
  <c r="AE34" i="110"/>
  <c r="AD34" i="110"/>
  <c r="AC34" i="110"/>
  <c r="AB34" i="110"/>
  <c r="AA34" i="110"/>
  <c r="Z34" i="110"/>
  <c r="Y34" i="110"/>
  <c r="X34" i="110"/>
  <c r="W34" i="110"/>
  <c r="V34" i="110"/>
  <c r="I34" i="110"/>
  <c r="H34" i="110"/>
  <c r="G34" i="110"/>
  <c r="F34" i="110"/>
  <c r="E34" i="110"/>
  <c r="D34" i="110"/>
  <c r="CD31" i="110"/>
  <c r="C30" i="110"/>
  <c r="A30" i="110"/>
  <c r="C29" i="110"/>
  <c r="A29" i="110"/>
  <c r="C28" i="110"/>
  <c r="A28" i="110"/>
  <c r="C27" i="110"/>
  <c r="A27" i="110"/>
  <c r="CD25" i="110"/>
  <c r="C24" i="110"/>
  <c r="A24" i="110"/>
  <c r="C23" i="110"/>
  <c r="A23" i="110"/>
  <c r="C22" i="110"/>
  <c r="A22" i="110"/>
  <c r="C21" i="110"/>
  <c r="A21" i="110"/>
  <c r="C20" i="110"/>
  <c r="A20" i="110"/>
  <c r="C19" i="110"/>
  <c r="A19" i="110"/>
  <c r="CD17" i="110"/>
  <c r="C16" i="110"/>
  <c r="A16" i="110"/>
  <c r="CD14" i="110"/>
  <c r="C13" i="110"/>
  <c r="A13" i="110"/>
  <c r="C12" i="110"/>
  <c r="A12" i="110"/>
  <c r="C11" i="110"/>
  <c r="A11" i="110"/>
  <c r="A6" i="110"/>
  <c r="B3" i="110"/>
  <c r="CO27" i="107"/>
  <c r="CL27" i="107"/>
  <c r="CI27" i="107"/>
  <c r="AI27" i="107"/>
  <c r="AF27" i="107"/>
  <c r="AE27" i="107"/>
  <c r="AD27" i="107"/>
  <c r="AC27" i="107"/>
  <c r="AB27" i="107"/>
  <c r="AA27" i="107"/>
  <c r="Z27" i="107"/>
  <c r="Y27" i="107"/>
  <c r="X27" i="107"/>
  <c r="W27" i="107"/>
  <c r="V27" i="107"/>
  <c r="I27" i="107"/>
  <c r="H27" i="107"/>
  <c r="G27" i="107"/>
  <c r="F27" i="107"/>
  <c r="E27" i="107"/>
  <c r="D27" i="107"/>
  <c r="CD24" i="107"/>
  <c r="C23" i="107"/>
  <c r="A23" i="107"/>
  <c r="C22" i="107"/>
  <c r="A22" i="107"/>
  <c r="C21" i="107"/>
  <c r="A21" i="107"/>
  <c r="C20" i="107"/>
  <c r="A20" i="107"/>
  <c r="C19" i="107"/>
  <c r="A19" i="107"/>
  <c r="C18" i="107"/>
  <c r="A18" i="107"/>
  <c r="CD16" i="107"/>
  <c r="C15" i="107"/>
  <c r="A15" i="107"/>
  <c r="C14" i="107"/>
  <c r="A14" i="107"/>
  <c r="C13" i="107"/>
  <c r="A13" i="107"/>
  <c r="C12" i="107"/>
  <c r="A12" i="107"/>
  <c r="C11" i="107"/>
  <c r="A11" i="107"/>
  <c r="A6" i="107"/>
  <c r="B3" i="107"/>
  <c r="CO27" i="104"/>
  <c r="CL27" i="104"/>
  <c r="CI27" i="104"/>
  <c r="AI27" i="104"/>
  <c r="AF27" i="104"/>
  <c r="AE27" i="104"/>
  <c r="AD27" i="104"/>
  <c r="AC27" i="104"/>
  <c r="AB27" i="104"/>
  <c r="AA27" i="104"/>
  <c r="Z27" i="104"/>
  <c r="Y27" i="104"/>
  <c r="X27" i="104"/>
  <c r="W27" i="104"/>
  <c r="V27" i="104"/>
  <c r="I27" i="104"/>
  <c r="H27" i="104"/>
  <c r="G27" i="104"/>
  <c r="F27" i="104"/>
  <c r="E27" i="104"/>
  <c r="D27" i="104"/>
  <c r="CD24" i="104"/>
  <c r="C23" i="104"/>
  <c r="A23" i="104"/>
  <c r="C22" i="104"/>
  <c r="A22" i="104"/>
  <c r="C21" i="104"/>
  <c r="A21" i="104"/>
  <c r="C20" i="104"/>
  <c r="A20" i="104"/>
  <c r="C19" i="104"/>
  <c r="A19" i="104"/>
  <c r="C18" i="104"/>
  <c r="A18" i="104"/>
  <c r="CD16" i="104"/>
  <c r="C15" i="104"/>
  <c r="A15" i="104"/>
  <c r="C14" i="104"/>
  <c r="A14" i="104"/>
  <c r="C13" i="104"/>
  <c r="A13" i="104"/>
  <c r="C12" i="104"/>
  <c r="A12" i="104"/>
  <c r="C11" i="104"/>
  <c r="A11" i="104"/>
  <c r="A6" i="104"/>
  <c r="B3" i="104"/>
  <c r="CO34" i="101"/>
  <c r="CL34" i="101"/>
  <c r="CI34" i="101"/>
  <c r="AI34" i="101"/>
  <c r="AF34" i="101"/>
  <c r="AE34" i="101"/>
  <c r="AD34" i="101"/>
  <c r="AC34" i="101"/>
  <c r="AB34" i="101"/>
  <c r="AA34" i="101"/>
  <c r="Z34" i="101"/>
  <c r="Y34" i="101"/>
  <c r="X34" i="101"/>
  <c r="W34" i="101"/>
  <c r="V34" i="101"/>
  <c r="I34" i="101"/>
  <c r="H34" i="101"/>
  <c r="G34" i="101"/>
  <c r="F34" i="101"/>
  <c r="E34" i="101"/>
  <c r="D34" i="101"/>
  <c r="CD31" i="101"/>
  <c r="C30" i="101"/>
  <c r="A30" i="101"/>
  <c r="C29" i="101"/>
  <c r="A29" i="101"/>
  <c r="C28" i="101"/>
  <c r="A28" i="101"/>
  <c r="C27" i="101"/>
  <c r="A27" i="101"/>
  <c r="CD25" i="101"/>
  <c r="C24" i="101"/>
  <c r="A24" i="101"/>
  <c r="C23" i="101"/>
  <c r="A23" i="101"/>
  <c r="C22" i="101"/>
  <c r="A22" i="101"/>
  <c r="C21" i="101"/>
  <c r="A21" i="101"/>
  <c r="C20" i="101"/>
  <c r="A20" i="101"/>
  <c r="C19" i="101"/>
  <c r="A19" i="101"/>
  <c r="CD17" i="101"/>
  <c r="C16" i="101"/>
  <c r="A16" i="101"/>
  <c r="CD14" i="101"/>
  <c r="C13" i="101"/>
  <c r="A13" i="101"/>
  <c r="C12" i="101"/>
  <c r="A12" i="101"/>
  <c r="C11" i="101"/>
  <c r="A11" i="101"/>
  <c r="A6" i="101"/>
  <c r="B3" i="101"/>
  <c r="CO36" i="98"/>
  <c r="CL36" i="98"/>
  <c r="CI36" i="98"/>
  <c r="AI36" i="98"/>
  <c r="AF36" i="98"/>
  <c r="AE36" i="98"/>
  <c r="AD36" i="98"/>
  <c r="AC36" i="98"/>
  <c r="AB36" i="98"/>
  <c r="AA36" i="98"/>
  <c r="Z36" i="98"/>
  <c r="Y36" i="98"/>
  <c r="X36" i="98"/>
  <c r="W36" i="98"/>
  <c r="V36" i="98"/>
  <c r="I36" i="98"/>
  <c r="H36" i="98"/>
  <c r="G36" i="98"/>
  <c r="F36" i="98"/>
  <c r="E36" i="98"/>
  <c r="D36" i="98"/>
  <c r="CD33" i="98"/>
  <c r="C32" i="98"/>
  <c r="A32" i="98"/>
  <c r="C31" i="98"/>
  <c r="A31" i="98"/>
  <c r="C30" i="98"/>
  <c r="A30" i="98"/>
  <c r="C29" i="98"/>
  <c r="A29" i="98"/>
  <c r="CD27" i="98"/>
  <c r="C26" i="98"/>
  <c r="A26" i="98"/>
  <c r="C25" i="98"/>
  <c r="A25" i="98"/>
  <c r="C24" i="98"/>
  <c r="A24" i="98"/>
  <c r="C23" i="98"/>
  <c r="A23" i="98"/>
  <c r="C22" i="98"/>
  <c r="A22" i="98"/>
  <c r="C21" i="98"/>
  <c r="A21" i="98"/>
  <c r="C20" i="98"/>
  <c r="A20" i="98"/>
  <c r="CD18" i="98"/>
  <c r="C17" i="98"/>
  <c r="A17" i="98"/>
  <c r="CD15" i="98"/>
  <c r="C14" i="98"/>
  <c r="A14" i="98"/>
  <c r="C13" i="98"/>
  <c r="A13" i="98"/>
  <c r="C12" i="98"/>
  <c r="A12" i="98"/>
  <c r="C11" i="98"/>
  <c r="A11" i="98"/>
  <c r="A6" i="98"/>
  <c r="B3" i="98"/>
  <c r="CO29" i="95"/>
  <c r="CL29" i="95"/>
  <c r="CI29" i="95"/>
  <c r="AI29" i="95"/>
  <c r="AF29" i="95"/>
  <c r="AE29" i="95"/>
  <c r="AD29" i="95"/>
  <c r="AC29" i="95"/>
  <c r="AB29" i="95"/>
  <c r="AA29" i="95"/>
  <c r="Z29" i="95"/>
  <c r="Y29" i="95"/>
  <c r="X29" i="95"/>
  <c r="W29" i="95"/>
  <c r="V29" i="95"/>
  <c r="I29" i="95"/>
  <c r="H29" i="95"/>
  <c r="G29" i="95"/>
  <c r="F29" i="95"/>
  <c r="E29" i="95"/>
  <c r="D29" i="95"/>
  <c r="CD26" i="95"/>
  <c r="C25" i="95"/>
  <c r="A25" i="95"/>
  <c r="C24" i="95"/>
  <c r="A24" i="95"/>
  <c r="C23" i="95"/>
  <c r="A23" i="95"/>
  <c r="C22" i="95"/>
  <c r="A22" i="95"/>
  <c r="C21" i="95"/>
  <c r="A21" i="95"/>
  <c r="C20" i="95"/>
  <c r="A20" i="95"/>
  <c r="C19" i="95"/>
  <c r="A19" i="95"/>
  <c r="CD17" i="95"/>
  <c r="C16" i="95"/>
  <c r="A16" i="95"/>
  <c r="C15" i="95"/>
  <c r="A15" i="95"/>
  <c r="C14" i="95"/>
  <c r="A14" i="95"/>
  <c r="C13" i="95"/>
  <c r="A13" i="95"/>
  <c r="C12" i="95"/>
  <c r="A12" i="95"/>
  <c r="C11" i="95"/>
  <c r="A11" i="95"/>
  <c r="A6" i="95"/>
  <c r="B3" i="95"/>
  <c r="CO29" i="92"/>
  <c r="CL29" i="92"/>
  <c r="CI29" i="92"/>
  <c r="AI29" i="92"/>
  <c r="AF29" i="92"/>
  <c r="AE29" i="92"/>
  <c r="AD29" i="92"/>
  <c r="AC29" i="92"/>
  <c r="AB29" i="92"/>
  <c r="AA29" i="92"/>
  <c r="Z29" i="92"/>
  <c r="Y29" i="92"/>
  <c r="X29" i="92"/>
  <c r="W29" i="92"/>
  <c r="V29" i="92"/>
  <c r="I29" i="92"/>
  <c r="H29" i="92"/>
  <c r="G29" i="92"/>
  <c r="F29" i="92"/>
  <c r="E29" i="92"/>
  <c r="D29" i="92"/>
  <c r="CD26" i="92"/>
  <c r="C25" i="92"/>
  <c r="A25" i="92"/>
  <c r="C24" i="92"/>
  <c r="A24" i="92"/>
  <c r="C23" i="92"/>
  <c r="A23" i="92"/>
  <c r="C22" i="92"/>
  <c r="A22" i="92"/>
  <c r="C21" i="92"/>
  <c r="A21" i="92"/>
  <c r="C20" i="92"/>
  <c r="A20" i="92"/>
  <c r="C19" i="92"/>
  <c r="A19" i="92"/>
  <c r="CD17" i="92"/>
  <c r="C16" i="92"/>
  <c r="A16" i="92"/>
  <c r="C15" i="92"/>
  <c r="A15" i="92"/>
  <c r="C14" i="92"/>
  <c r="A14" i="92"/>
  <c r="C13" i="92"/>
  <c r="A13" i="92"/>
  <c r="C12" i="92"/>
  <c r="A12" i="92"/>
  <c r="C11" i="92"/>
  <c r="A11" i="92"/>
  <c r="A6" i="92"/>
  <c r="B3" i="92"/>
  <c r="CO37" i="89"/>
  <c r="CL37" i="89"/>
  <c r="CI37" i="89"/>
  <c r="AI37" i="89"/>
  <c r="AF37" i="89"/>
  <c r="AE37" i="89"/>
  <c r="AD37" i="89"/>
  <c r="AC37" i="89"/>
  <c r="AB37" i="89"/>
  <c r="AA37" i="89"/>
  <c r="Z37" i="89"/>
  <c r="Y37" i="89"/>
  <c r="X37" i="89"/>
  <c r="W37" i="89"/>
  <c r="V37" i="89"/>
  <c r="I37" i="89"/>
  <c r="H37" i="89"/>
  <c r="G37" i="89"/>
  <c r="F37" i="89"/>
  <c r="E37" i="89"/>
  <c r="D37" i="89"/>
  <c r="CD34" i="89"/>
  <c r="C33" i="89"/>
  <c r="A33" i="89"/>
  <c r="C32" i="89"/>
  <c r="A32" i="89"/>
  <c r="C31" i="89"/>
  <c r="A31" i="89"/>
  <c r="C30" i="89"/>
  <c r="A30" i="89"/>
  <c r="CD28" i="89"/>
  <c r="C27" i="89"/>
  <c r="A27" i="89"/>
  <c r="C26" i="89"/>
  <c r="A26" i="89"/>
  <c r="C25" i="89"/>
  <c r="A25" i="89"/>
  <c r="C24" i="89"/>
  <c r="A24" i="89"/>
  <c r="C23" i="89"/>
  <c r="A23" i="89"/>
  <c r="C22" i="89"/>
  <c r="A22" i="89"/>
  <c r="C21" i="89"/>
  <c r="A21" i="89"/>
  <c r="CD19" i="89"/>
  <c r="C18" i="89"/>
  <c r="A18" i="89"/>
  <c r="CD16" i="89"/>
  <c r="C15" i="89"/>
  <c r="A15" i="89"/>
  <c r="C14" i="89"/>
  <c r="A14" i="89"/>
  <c r="C13" i="89"/>
  <c r="A13" i="89"/>
  <c r="C12" i="89"/>
  <c r="A12" i="89"/>
  <c r="C11" i="89"/>
  <c r="A11" i="89"/>
  <c r="A6" i="89"/>
  <c r="B3" i="89"/>
  <c r="CO35" i="86"/>
  <c r="CL35" i="86"/>
  <c r="CI35" i="86"/>
  <c r="AI35" i="86"/>
  <c r="AF35" i="86"/>
  <c r="AE35" i="86"/>
  <c r="AD35" i="86"/>
  <c r="AC35" i="86"/>
  <c r="AB35" i="86"/>
  <c r="AA35" i="86"/>
  <c r="Z35" i="86"/>
  <c r="Y35" i="86"/>
  <c r="X35" i="86"/>
  <c r="W35" i="86"/>
  <c r="V35" i="86"/>
  <c r="I35" i="86"/>
  <c r="H35" i="86"/>
  <c r="G35" i="86"/>
  <c r="F35" i="86"/>
  <c r="E35" i="86"/>
  <c r="D35" i="86"/>
  <c r="CD32" i="86"/>
  <c r="C31" i="86"/>
  <c r="A31" i="86"/>
  <c r="C30" i="86"/>
  <c r="A30" i="86"/>
  <c r="C29" i="86"/>
  <c r="A29" i="86"/>
  <c r="CD27" i="86"/>
  <c r="C26" i="86"/>
  <c r="A26" i="86"/>
  <c r="C25" i="86"/>
  <c r="A25" i="86"/>
  <c r="C24" i="86"/>
  <c r="A24" i="86"/>
  <c r="C23" i="86"/>
  <c r="A23" i="86"/>
  <c r="C22" i="86"/>
  <c r="A22" i="86"/>
  <c r="C21" i="86"/>
  <c r="A21" i="86"/>
  <c r="C20" i="86"/>
  <c r="A20" i="86"/>
  <c r="CD18" i="86"/>
  <c r="C17" i="86"/>
  <c r="A17" i="86"/>
  <c r="CD15" i="86"/>
  <c r="C14" i="86"/>
  <c r="A14" i="86"/>
  <c r="C13" i="86"/>
  <c r="A13" i="86"/>
  <c r="C12" i="86"/>
  <c r="A12" i="86"/>
  <c r="C11" i="86"/>
  <c r="A11" i="86"/>
  <c r="A6" i="86"/>
  <c r="B3" i="86"/>
  <c r="CO28" i="83"/>
  <c r="CL28" i="83"/>
  <c r="CI28" i="83"/>
  <c r="AI28" i="83"/>
  <c r="AF28" i="83"/>
  <c r="AE28" i="83"/>
  <c r="AD28" i="83"/>
  <c r="AC28" i="83"/>
  <c r="AB28" i="83"/>
  <c r="AA28" i="83"/>
  <c r="Z28" i="83"/>
  <c r="Y28" i="83"/>
  <c r="X28" i="83"/>
  <c r="W28" i="83"/>
  <c r="V28" i="83"/>
  <c r="I28" i="83"/>
  <c r="H28" i="83"/>
  <c r="G28" i="83"/>
  <c r="F28" i="83"/>
  <c r="E28" i="83"/>
  <c r="D28" i="83"/>
  <c r="CD25" i="83"/>
  <c r="C24" i="83"/>
  <c r="A24" i="83"/>
  <c r="C23" i="83"/>
  <c r="A23" i="83"/>
  <c r="C22" i="83"/>
  <c r="A22" i="83"/>
  <c r="C21" i="83"/>
  <c r="A21" i="83"/>
  <c r="C20" i="83"/>
  <c r="A20" i="83"/>
  <c r="C19" i="83"/>
  <c r="A19" i="83"/>
  <c r="C18" i="83"/>
  <c r="A18" i="83"/>
  <c r="CD16" i="83"/>
  <c r="C15" i="83"/>
  <c r="A15" i="83"/>
  <c r="C14" i="83"/>
  <c r="A14" i="83"/>
  <c r="C13" i="83"/>
  <c r="A13" i="83"/>
  <c r="C12" i="83"/>
  <c r="A12" i="83"/>
  <c r="C11" i="83"/>
  <c r="A11" i="83"/>
  <c r="A6" i="83"/>
  <c r="B3" i="83"/>
  <c r="CO28" i="80"/>
  <c r="CL28" i="80"/>
  <c r="CI28" i="80"/>
  <c r="AI28" i="80"/>
  <c r="AF28" i="80"/>
  <c r="AE28" i="80"/>
  <c r="AD28" i="80"/>
  <c r="AC28" i="80"/>
  <c r="AB28" i="80"/>
  <c r="AA28" i="80"/>
  <c r="Z28" i="80"/>
  <c r="Y28" i="80"/>
  <c r="X28" i="80"/>
  <c r="W28" i="80"/>
  <c r="V28" i="80"/>
  <c r="I28" i="80"/>
  <c r="H28" i="80"/>
  <c r="G28" i="80"/>
  <c r="F28" i="80"/>
  <c r="E28" i="80"/>
  <c r="D28" i="80"/>
  <c r="CD25" i="80"/>
  <c r="C24" i="80"/>
  <c r="A24" i="80"/>
  <c r="C23" i="80"/>
  <c r="A23" i="80"/>
  <c r="C22" i="80"/>
  <c r="A22" i="80"/>
  <c r="C21" i="80"/>
  <c r="A21" i="80"/>
  <c r="C20" i="80"/>
  <c r="A20" i="80"/>
  <c r="C19" i="80"/>
  <c r="A19" i="80"/>
  <c r="C18" i="80"/>
  <c r="A18" i="80"/>
  <c r="CD16" i="80"/>
  <c r="C15" i="80"/>
  <c r="A15" i="80"/>
  <c r="C14" i="80"/>
  <c r="A14" i="80"/>
  <c r="C13" i="80"/>
  <c r="A13" i="80"/>
  <c r="C12" i="80"/>
  <c r="A12" i="80"/>
  <c r="C11" i="80"/>
  <c r="A11" i="80"/>
  <c r="A6" i="80"/>
  <c r="B3" i="80"/>
  <c r="CO36" i="77"/>
  <c r="CL36" i="77"/>
  <c r="CI36" i="77"/>
  <c r="AI36" i="77"/>
  <c r="AF36" i="77"/>
  <c r="AE36" i="77"/>
  <c r="AD36" i="77"/>
  <c r="AC36" i="77"/>
  <c r="AB36" i="77"/>
  <c r="AA36" i="77"/>
  <c r="Z36" i="77"/>
  <c r="Y36" i="77"/>
  <c r="X36" i="77"/>
  <c r="W36" i="77"/>
  <c r="V36" i="77"/>
  <c r="I36" i="77"/>
  <c r="H36" i="77"/>
  <c r="G36" i="77"/>
  <c r="F36" i="77"/>
  <c r="E36" i="77"/>
  <c r="D36" i="77"/>
  <c r="CD33" i="77"/>
  <c r="C32" i="77"/>
  <c r="A32" i="77"/>
  <c r="C31" i="77"/>
  <c r="A31" i="77"/>
  <c r="C30" i="77"/>
  <c r="A30" i="77"/>
  <c r="C29" i="77"/>
  <c r="A29" i="77"/>
  <c r="CD27" i="77"/>
  <c r="C26" i="77"/>
  <c r="A26" i="77"/>
  <c r="C25" i="77"/>
  <c r="A25" i="77"/>
  <c r="C24" i="77"/>
  <c r="A24" i="77"/>
  <c r="C23" i="77"/>
  <c r="A23" i="77"/>
  <c r="C22" i="77"/>
  <c r="A22" i="77"/>
  <c r="C21" i="77"/>
  <c r="A21" i="77"/>
  <c r="C20" i="77"/>
  <c r="A20" i="77"/>
  <c r="CD18" i="77"/>
  <c r="C17" i="77"/>
  <c r="A17" i="77"/>
  <c r="CD15" i="77"/>
  <c r="C14" i="77"/>
  <c r="A14" i="77"/>
  <c r="C13" i="77"/>
  <c r="A13" i="77"/>
  <c r="C12" i="77"/>
  <c r="A12" i="77"/>
  <c r="C11" i="77"/>
  <c r="A11" i="77"/>
  <c r="A6" i="77"/>
  <c r="B3" i="77"/>
  <c r="CO35" i="74"/>
  <c r="CL35" i="74"/>
  <c r="CI35" i="74"/>
  <c r="AI35" i="74"/>
  <c r="AF35" i="74"/>
  <c r="AE35" i="74"/>
  <c r="AD35" i="74"/>
  <c r="AC35" i="74"/>
  <c r="AB35" i="74"/>
  <c r="AA35" i="74"/>
  <c r="Z35" i="74"/>
  <c r="Y35" i="74"/>
  <c r="X35" i="74"/>
  <c r="W35" i="74"/>
  <c r="V35" i="74"/>
  <c r="I35" i="74"/>
  <c r="H35" i="74"/>
  <c r="G35" i="74"/>
  <c r="F35" i="74"/>
  <c r="E35" i="74"/>
  <c r="D35" i="74"/>
  <c r="CD32" i="74"/>
  <c r="C31" i="74"/>
  <c r="A31" i="74"/>
  <c r="C30" i="74"/>
  <c r="A30" i="74"/>
  <c r="C29" i="74"/>
  <c r="A29" i="74"/>
  <c r="CD27" i="74"/>
  <c r="C26" i="74"/>
  <c r="A26" i="74"/>
  <c r="C25" i="74"/>
  <c r="A25" i="74"/>
  <c r="C24" i="74"/>
  <c r="A24" i="74"/>
  <c r="C23" i="74"/>
  <c r="A23" i="74"/>
  <c r="C22" i="74"/>
  <c r="A22" i="74"/>
  <c r="C21" i="74"/>
  <c r="A21" i="74"/>
  <c r="C20" i="74"/>
  <c r="A20" i="74"/>
  <c r="CD18" i="74"/>
  <c r="C17" i="74"/>
  <c r="A17" i="74"/>
  <c r="CD15" i="74"/>
  <c r="C14" i="74"/>
  <c r="A14" i="74"/>
  <c r="C13" i="74"/>
  <c r="A13" i="74"/>
  <c r="C12" i="74"/>
  <c r="A12" i="74"/>
  <c r="C11" i="74"/>
  <c r="A11" i="74"/>
  <c r="A6" i="74"/>
  <c r="B3" i="74"/>
  <c r="CO28" i="71"/>
  <c r="CL28" i="71"/>
  <c r="CI28" i="71"/>
  <c r="AI28" i="71"/>
  <c r="AF28" i="71"/>
  <c r="AE28" i="71"/>
  <c r="AD28" i="71"/>
  <c r="AC28" i="71"/>
  <c r="AB28" i="71"/>
  <c r="AA28" i="71"/>
  <c r="Z28" i="71"/>
  <c r="Y28" i="71"/>
  <c r="X28" i="71"/>
  <c r="W28" i="71"/>
  <c r="V28" i="71"/>
  <c r="I28" i="71"/>
  <c r="H28" i="71"/>
  <c r="G28" i="71"/>
  <c r="F28" i="71"/>
  <c r="E28" i="71"/>
  <c r="D28" i="71"/>
  <c r="CD25" i="71"/>
  <c r="C24" i="71"/>
  <c r="A24" i="71"/>
  <c r="C23" i="71"/>
  <c r="A23" i="71"/>
  <c r="C22" i="71"/>
  <c r="A22" i="71"/>
  <c r="C21" i="71"/>
  <c r="A21" i="71"/>
  <c r="C20" i="71"/>
  <c r="A20" i="71"/>
  <c r="C19" i="71"/>
  <c r="A19" i="71"/>
  <c r="C18" i="71"/>
  <c r="A18" i="71"/>
  <c r="CD16" i="71"/>
  <c r="C15" i="71"/>
  <c r="A15" i="71"/>
  <c r="C14" i="71"/>
  <c r="A14" i="71"/>
  <c r="C13" i="71"/>
  <c r="A13" i="71"/>
  <c r="C12" i="71"/>
  <c r="A12" i="71"/>
  <c r="C11" i="71"/>
  <c r="A11" i="71"/>
  <c r="A6" i="71"/>
  <c r="B3" i="71"/>
  <c r="CO28" i="68"/>
  <c r="CL28" i="68"/>
  <c r="CI28" i="68"/>
  <c r="AI28" i="68"/>
  <c r="AF28" i="68"/>
  <c r="AE28" i="68"/>
  <c r="AD28" i="68"/>
  <c r="AC28" i="68"/>
  <c r="AB28" i="68"/>
  <c r="AA28" i="68"/>
  <c r="Z28" i="68"/>
  <c r="Y28" i="68"/>
  <c r="X28" i="68"/>
  <c r="W28" i="68"/>
  <c r="V28" i="68"/>
  <c r="I28" i="68"/>
  <c r="H28" i="68"/>
  <c r="G28" i="68"/>
  <c r="F28" i="68"/>
  <c r="E28" i="68"/>
  <c r="D28" i="68"/>
  <c r="CD25" i="68"/>
  <c r="C24" i="68"/>
  <c r="A24" i="68"/>
  <c r="C23" i="68"/>
  <c r="A23" i="68"/>
  <c r="C22" i="68"/>
  <c r="A22" i="68"/>
  <c r="C21" i="68"/>
  <c r="A21" i="68"/>
  <c r="C20" i="68"/>
  <c r="A20" i="68"/>
  <c r="C19" i="68"/>
  <c r="A19" i="68"/>
  <c r="C18" i="68"/>
  <c r="A18" i="68"/>
  <c r="CD16" i="68"/>
  <c r="C15" i="68"/>
  <c r="A15" i="68"/>
  <c r="C14" i="68"/>
  <c r="A14" i="68"/>
  <c r="C13" i="68"/>
  <c r="A13" i="68"/>
  <c r="C12" i="68"/>
  <c r="A12" i="68"/>
  <c r="C11" i="68"/>
  <c r="A11" i="68"/>
  <c r="A6" i="68"/>
  <c r="B3" i="68"/>
  <c r="CO35" i="65"/>
  <c r="CL35" i="65"/>
  <c r="CI35" i="65"/>
  <c r="AI35" i="65"/>
  <c r="AF35" i="65"/>
  <c r="AE35" i="65"/>
  <c r="AD35" i="65"/>
  <c r="AC35" i="65"/>
  <c r="AB35" i="65"/>
  <c r="AA35" i="65"/>
  <c r="Z35" i="65"/>
  <c r="Y35" i="65"/>
  <c r="X35" i="65"/>
  <c r="W35" i="65"/>
  <c r="V35" i="65"/>
  <c r="I35" i="65"/>
  <c r="H35" i="65"/>
  <c r="G35" i="65"/>
  <c r="F35" i="65"/>
  <c r="E35" i="65"/>
  <c r="D35" i="65"/>
  <c r="CD32" i="65"/>
  <c r="C31" i="65"/>
  <c r="A31" i="65"/>
  <c r="C30" i="65"/>
  <c r="A30" i="65"/>
  <c r="C29" i="65"/>
  <c r="A29" i="65"/>
  <c r="CD27" i="65"/>
  <c r="C26" i="65"/>
  <c r="A26" i="65"/>
  <c r="C25" i="65"/>
  <c r="A25" i="65"/>
  <c r="C24" i="65"/>
  <c r="A24" i="65"/>
  <c r="C23" i="65"/>
  <c r="A23" i="65"/>
  <c r="C22" i="65"/>
  <c r="A22" i="65"/>
  <c r="C21" i="65"/>
  <c r="A21" i="65"/>
  <c r="C20" i="65"/>
  <c r="A20" i="65"/>
  <c r="CD18" i="65"/>
  <c r="C17" i="65"/>
  <c r="A17" i="65"/>
  <c r="CD15" i="65"/>
  <c r="C14" i="65"/>
  <c r="A14" i="65"/>
  <c r="C13" i="65"/>
  <c r="A13" i="65"/>
  <c r="C12" i="65"/>
  <c r="A12" i="65"/>
  <c r="C11" i="65"/>
  <c r="A11" i="65"/>
  <c r="A6" i="65"/>
  <c r="B3" i="65"/>
  <c r="CO33" i="62"/>
  <c r="CL33" i="62"/>
  <c r="CI33" i="62"/>
  <c r="AI33" i="62"/>
  <c r="AF33" i="62"/>
  <c r="AE33" i="62"/>
  <c r="AD33" i="62"/>
  <c r="AC33" i="62"/>
  <c r="AB33" i="62"/>
  <c r="AA33" i="62"/>
  <c r="Z33" i="62"/>
  <c r="Y33" i="62"/>
  <c r="X33" i="62"/>
  <c r="W33" i="62"/>
  <c r="V33" i="62"/>
  <c r="I33" i="62"/>
  <c r="H33" i="62"/>
  <c r="G33" i="62"/>
  <c r="F33" i="62"/>
  <c r="E33" i="62"/>
  <c r="D33" i="62"/>
  <c r="CD30" i="62"/>
  <c r="C29" i="62"/>
  <c r="A29" i="62"/>
  <c r="C28" i="62"/>
  <c r="A28" i="62"/>
  <c r="C27" i="62"/>
  <c r="A27" i="62"/>
  <c r="C26" i="62"/>
  <c r="A26" i="62"/>
  <c r="CD24" i="62"/>
  <c r="C23" i="62"/>
  <c r="A23" i="62"/>
  <c r="C22" i="62"/>
  <c r="A22" i="62"/>
  <c r="C21" i="62"/>
  <c r="A21" i="62"/>
  <c r="C20" i="62"/>
  <c r="A20" i="62"/>
  <c r="C19" i="62"/>
  <c r="A19" i="62"/>
  <c r="C18" i="62"/>
  <c r="A18" i="62"/>
  <c r="C17" i="62"/>
  <c r="A17" i="62"/>
  <c r="CD15" i="62"/>
  <c r="C14" i="62"/>
  <c r="A14" i="62"/>
  <c r="C13" i="62"/>
  <c r="A13" i="62"/>
  <c r="C12" i="62"/>
  <c r="A12" i="62"/>
  <c r="C11" i="62"/>
  <c r="A11" i="62"/>
  <c r="A6" i="62"/>
  <c r="CO28" i="59"/>
  <c r="CL28" i="59"/>
  <c r="CI28" i="59"/>
  <c r="AI28" i="59"/>
  <c r="AF28" i="59"/>
  <c r="AE28" i="59"/>
  <c r="AD28" i="59"/>
  <c r="AC28" i="59"/>
  <c r="AB28" i="59"/>
  <c r="AA28" i="59"/>
  <c r="Z28" i="59"/>
  <c r="Y28" i="59"/>
  <c r="X28" i="59"/>
  <c r="W28" i="59"/>
  <c r="V28" i="59"/>
  <c r="I28" i="59"/>
  <c r="H28" i="59"/>
  <c r="G28" i="59"/>
  <c r="F28" i="59"/>
  <c r="E28" i="59"/>
  <c r="D28" i="59"/>
  <c r="CD25" i="59"/>
  <c r="C24" i="59"/>
  <c r="A24" i="59"/>
  <c r="C23" i="59"/>
  <c r="A23" i="59"/>
  <c r="C22" i="59"/>
  <c r="A22" i="59"/>
  <c r="C21" i="59"/>
  <c r="A21" i="59"/>
  <c r="C20" i="59"/>
  <c r="A20" i="59"/>
  <c r="C19" i="59"/>
  <c r="A19" i="59"/>
  <c r="C18" i="59"/>
  <c r="A18" i="59"/>
  <c r="CD16" i="59"/>
  <c r="C15" i="59"/>
  <c r="A15" i="59"/>
  <c r="C14" i="59"/>
  <c r="A14" i="59"/>
  <c r="C13" i="59"/>
  <c r="A13" i="59"/>
  <c r="C12" i="59"/>
  <c r="A12" i="59"/>
  <c r="C11" i="59"/>
  <c r="A11" i="59"/>
  <c r="A6" i="59"/>
  <c r="B3" i="59"/>
  <c r="CO28" i="56"/>
  <c r="CL28" i="56"/>
  <c r="CI28" i="56"/>
  <c r="AI28" i="56"/>
  <c r="AF28" i="56"/>
  <c r="AE28" i="56"/>
  <c r="AD28" i="56"/>
  <c r="AC28" i="56"/>
  <c r="AB28" i="56"/>
  <c r="AA28" i="56"/>
  <c r="Z28" i="56"/>
  <c r="Y28" i="56"/>
  <c r="X28" i="56"/>
  <c r="W28" i="56"/>
  <c r="V28" i="56"/>
  <c r="I28" i="56"/>
  <c r="H28" i="56"/>
  <c r="G28" i="56"/>
  <c r="F28" i="56"/>
  <c r="E28" i="56"/>
  <c r="D28" i="56"/>
  <c r="CD25" i="56"/>
  <c r="C24" i="56"/>
  <c r="A24" i="56"/>
  <c r="C23" i="56"/>
  <c r="A23" i="56"/>
  <c r="C22" i="56"/>
  <c r="A22" i="56"/>
  <c r="C21" i="56"/>
  <c r="A21" i="56"/>
  <c r="C20" i="56"/>
  <c r="A20" i="56"/>
  <c r="C19" i="56"/>
  <c r="A19" i="56"/>
  <c r="C18" i="56"/>
  <c r="A18" i="56"/>
  <c r="CD16" i="56"/>
  <c r="C15" i="56"/>
  <c r="A15" i="56"/>
  <c r="C14" i="56"/>
  <c r="A14" i="56"/>
  <c r="C13" i="56"/>
  <c r="A13" i="56"/>
  <c r="C12" i="56"/>
  <c r="A12" i="56"/>
  <c r="C11" i="56"/>
  <c r="A11" i="56"/>
  <c r="A6" i="56"/>
  <c r="B3" i="56"/>
  <c r="CO33" i="53"/>
  <c r="CL33" i="53"/>
  <c r="CI33" i="53"/>
  <c r="AI33" i="53"/>
  <c r="AF33" i="53"/>
  <c r="AE33" i="53"/>
  <c r="AD33" i="53"/>
  <c r="AC33" i="53"/>
  <c r="AB33" i="53"/>
  <c r="AA33" i="53"/>
  <c r="Z33" i="53"/>
  <c r="Y33" i="53"/>
  <c r="X33" i="53"/>
  <c r="W33" i="53"/>
  <c r="V33" i="53"/>
  <c r="I33" i="53"/>
  <c r="H33" i="53"/>
  <c r="G33" i="53"/>
  <c r="F33" i="53"/>
  <c r="E33" i="53"/>
  <c r="D33" i="53"/>
  <c r="CD30" i="53"/>
  <c r="C29" i="53"/>
  <c r="A29" i="53"/>
  <c r="C28" i="53"/>
  <c r="A28" i="53"/>
  <c r="C27" i="53"/>
  <c r="A27" i="53"/>
  <c r="C26" i="53"/>
  <c r="A26" i="53"/>
  <c r="CD24" i="53"/>
  <c r="C23" i="53"/>
  <c r="A23" i="53"/>
  <c r="C22" i="53"/>
  <c r="A22" i="53"/>
  <c r="C21" i="53"/>
  <c r="A21" i="53"/>
  <c r="C20" i="53"/>
  <c r="A20" i="53"/>
  <c r="C19" i="53"/>
  <c r="A19" i="53"/>
  <c r="C18" i="53"/>
  <c r="A18" i="53"/>
  <c r="C17" i="53"/>
  <c r="A17" i="53"/>
  <c r="CD15" i="53"/>
  <c r="C14" i="53"/>
  <c r="A14" i="53"/>
  <c r="C13" i="53"/>
  <c r="A13" i="53"/>
  <c r="C12" i="53"/>
  <c r="A12" i="53"/>
  <c r="C11" i="53"/>
  <c r="A11" i="53"/>
  <c r="A6" i="53"/>
  <c r="B3" i="53"/>
  <c r="CO35" i="50"/>
  <c r="CL35" i="50"/>
  <c r="CI35" i="50"/>
  <c r="AI35" i="50"/>
  <c r="AF35" i="50"/>
  <c r="AE35" i="50"/>
  <c r="AD35" i="50"/>
  <c r="AC35" i="50"/>
  <c r="AB35" i="50"/>
  <c r="AA35" i="50"/>
  <c r="Z35" i="50"/>
  <c r="Y35" i="50"/>
  <c r="X35" i="50"/>
  <c r="W35" i="50"/>
  <c r="V35" i="50"/>
  <c r="I35" i="50"/>
  <c r="H35" i="50"/>
  <c r="G35" i="50"/>
  <c r="F35" i="50"/>
  <c r="E35" i="50"/>
  <c r="D35" i="50"/>
  <c r="CD32" i="50"/>
  <c r="C31" i="50"/>
  <c r="A31" i="50"/>
  <c r="C30" i="50"/>
  <c r="A30" i="50"/>
  <c r="C29" i="50"/>
  <c r="A29" i="50"/>
  <c r="CD27" i="50"/>
  <c r="C26" i="50"/>
  <c r="A26" i="50"/>
  <c r="C25" i="50"/>
  <c r="A25" i="50"/>
  <c r="C24" i="50"/>
  <c r="A24" i="50"/>
  <c r="C23" i="50"/>
  <c r="A23" i="50"/>
  <c r="C22" i="50"/>
  <c r="A22" i="50"/>
  <c r="C21" i="50"/>
  <c r="A21" i="50"/>
  <c r="C20" i="50"/>
  <c r="A20" i="50"/>
  <c r="CD18" i="50"/>
  <c r="C17" i="50"/>
  <c r="A17" i="50"/>
  <c r="CD15" i="50"/>
  <c r="C14" i="50"/>
  <c r="A14" i="50"/>
  <c r="C13" i="50"/>
  <c r="A13" i="50"/>
  <c r="C12" i="50"/>
  <c r="A12" i="50"/>
  <c r="C11" i="50"/>
  <c r="A11" i="50"/>
  <c r="H6" i="50"/>
  <c r="A6" i="50"/>
  <c r="B3" i="50"/>
  <c r="CO29" i="47"/>
  <c r="CL29" i="47"/>
  <c r="CI29" i="47"/>
  <c r="AI29" i="47"/>
  <c r="AF29" i="47"/>
  <c r="AE29" i="47"/>
  <c r="AD29" i="47"/>
  <c r="AC29" i="47"/>
  <c r="AB29" i="47"/>
  <c r="AA29" i="47"/>
  <c r="Z29" i="47"/>
  <c r="Y29" i="47"/>
  <c r="X29" i="47"/>
  <c r="W29" i="47"/>
  <c r="V29" i="47"/>
  <c r="I29" i="47"/>
  <c r="H29" i="47"/>
  <c r="G29" i="47"/>
  <c r="F29" i="47"/>
  <c r="E29" i="47"/>
  <c r="D29" i="47"/>
  <c r="CD26" i="47"/>
  <c r="C25" i="47"/>
  <c r="A25" i="47"/>
  <c r="C24" i="47"/>
  <c r="A24" i="47"/>
  <c r="C23" i="47"/>
  <c r="A23" i="47"/>
  <c r="C22" i="47"/>
  <c r="A22" i="47"/>
  <c r="C21" i="47"/>
  <c r="A21" i="47"/>
  <c r="C20" i="47"/>
  <c r="A20" i="47"/>
  <c r="C19" i="47"/>
  <c r="A19" i="47"/>
  <c r="CD17" i="47"/>
  <c r="C16" i="47"/>
  <c r="A16" i="47"/>
  <c r="C15" i="47"/>
  <c r="A15" i="47"/>
  <c r="C14" i="47"/>
  <c r="A14" i="47"/>
  <c r="C13" i="47"/>
  <c r="A13" i="47"/>
  <c r="C12" i="47"/>
  <c r="A12" i="47"/>
  <c r="C11" i="47"/>
  <c r="A11" i="47"/>
  <c r="A6" i="47"/>
  <c r="B3" i="47"/>
  <c r="CO28" i="44"/>
  <c r="CL28" i="44"/>
  <c r="CI28" i="44"/>
  <c r="AI28" i="44"/>
  <c r="AF28" i="44"/>
  <c r="AE28" i="44"/>
  <c r="AD28" i="44"/>
  <c r="AC28" i="44"/>
  <c r="AB28" i="44"/>
  <c r="AA28" i="44"/>
  <c r="Z28" i="44"/>
  <c r="Y28" i="44"/>
  <c r="X28" i="44"/>
  <c r="W28" i="44"/>
  <c r="V28" i="44"/>
  <c r="I28" i="44"/>
  <c r="H28" i="44"/>
  <c r="G28" i="44"/>
  <c r="F28" i="44"/>
  <c r="E28" i="44"/>
  <c r="D28" i="44"/>
  <c r="CD25" i="44"/>
  <c r="C24" i="44"/>
  <c r="A24" i="44"/>
  <c r="C23" i="44"/>
  <c r="A23" i="44"/>
  <c r="C22" i="44"/>
  <c r="A22" i="44"/>
  <c r="C21" i="44"/>
  <c r="A21" i="44"/>
  <c r="C20" i="44"/>
  <c r="A20" i="44"/>
  <c r="C19" i="44"/>
  <c r="A19" i="44"/>
  <c r="C18" i="44"/>
  <c r="A18" i="44"/>
  <c r="CD16" i="44"/>
  <c r="C15" i="44"/>
  <c r="A15" i="44"/>
  <c r="C14" i="44"/>
  <c r="A14" i="44"/>
  <c r="C13" i="44"/>
  <c r="A13" i="44"/>
  <c r="C12" i="44"/>
  <c r="A12" i="44"/>
  <c r="C11" i="44"/>
  <c r="A11" i="44"/>
  <c r="A6" i="44"/>
  <c r="B3" i="44"/>
  <c r="CO36" i="41"/>
  <c r="CL36" i="41"/>
  <c r="CI36" i="41"/>
  <c r="AI36" i="41"/>
  <c r="AF36" i="41"/>
  <c r="AE36" i="41"/>
  <c r="AD36" i="41"/>
  <c r="AC36" i="41"/>
  <c r="AB36" i="41"/>
  <c r="AA36" i="41"/>
  <c r="Z36" i="41"/>
  <c r="Y36" i="41"/>
  <c r="X36" i="41"/>
  <c r="W36" i="41"/>
  <c r="V36" i="41"/>
  <c r="I36" i="41"/>
  <c r="H36" i="41"/>
  <c r="G36" i="41"/>
  <c r="F36" i="41"/>
  <c r="E36" i="41"/>
  <c r="D36" i="41"/>
  <c r="CD33" i="41"/>
  <c r="C32" i="41"/>
  <c r="A32" i="41"/>
  <c r="C31" i="41"/>
  <c r="A31" i="41"/>
  <c r="C30" i="41"/>
  <c r="A30" i="41"/>
  <c r="CD28" i="41"/>
  <c r="C27" i="41"/>
  <c r="A27" i="41"/>
  <c r="C26" i="41"/>
  <c r="A26" i="41"/>
  <c r="C25" i="41"/>
  <c r="A25" i="41"/>
  <c r="C24" i="41"/>
  <c r="A24" i="41"/>
  <c r="C23" i="41"/>
  <c r="A23" i="41"/>
  <c r="C22" i="41"/>
  <c r="A22" i="41"/>
  <c r="C21" i="41"/>
  <c r="A21" i="41"/>
  <c r="CD19" i="41"/>
  <c r="C18" i="41"/>
  <c r="A18" i="41"/>
  <c r="CD16" i="41"/>
  <c r="C15" i="41"/>
  <c r="A15" i="41"/>
  <c r="C14" i="41"/>
  <c r="A14" i="41"/>
  <c r="C13" i="41"/>
  <c r="A13" i="41"/>
  <c r="C12" i="41"/>
  <c r="A12" i="41"/>
  <c r="C11" i="41"/>
  <c r="A11" i="41"/>
  <c r="A6" i="41"/>
  <c r="B3" i="41"/>
  <c r="CO36" i="38"/>
  <c r="CL36" i="38"/>
  <c r="CI36" i="38"/>
  <c r="AI36" i="38"/>
  <c r="AF36" i="38"/>
  <c r="AE36" i="38"/>
  <c r="AD36" i="38"/>
  <c r="AC36" i="38"/>
  <c r="AB36" i="38"/>
  <c r="AA36" i="38"/>
  <c r="Z36" i="38"/>
  <c r="Y36" i="38"/>
  <c r="X36" i="38"/>
  <c r="W36" i="38"/>
  <c r="V36" i="38"/>
  <c r="I36" i="38"/>
  <c r="H36" i="38"/>
  <c r="G36" i="38"/>
  <c r="F36" i="38"/>
  <c r="E36" i="38"/>
  <c r="D36" i="38"/>
  <c r="CD33" i="38"/>
  <c r="C32" i="38"/>
  <c r="A32" i="38"/>
  <c r="C31" i="38"/>
  <c r="A31" i="38"/>
  <c r="C30" i="38"/>
  <c r="A30" i="38"/>
  <c r="C29" i="38"/>
  <c r="A29" i="38"/>
  <c r="C28" i="38"/>
  <c r="A28" i="38"/>
  <c r="CD26" i="38"/>
  <c r="C25" i="38"/>
  <c r="A25" i="38"/>
  <c r="C24" i="38"/>
  <c r="A24" i="38"/>
  <c r="C23" i="38"/>
  <c r="A23" i="38"/>
  <c r="C22" i="38"/>
  <c r="A22" i="38"/>
  <c r="C21" i="38"/>
  <c r="A21" i="38"/>
  <c r="C20" i="38"/>
  <c r="A20" i="38"/>
  <c r="C19" i="38"/>
  <c r="A19" i="38"/>
  <c r="CD17" i="38"/>
  <c r="C16" i="38"/>
  <c r="A16" i="38"/>
  <c r="CD14" i="38"/>
  <c r="C13" i="38"/>
  <c r="A13" i="38"/>
  <c r="C12" i="38"/>
  <c r="A12" i="38"/>
  <c r="C11" i="38"/>
  <c r="A11" i="38"/>
  <c r="A6" i="38"/>
  <c r="B3" i="38"/>
  <c r="CO28" i="35"/>
  <c r="CL28" i="35"/>
  <c r="CI28" i="35"/>
  <c r="AI28" i="35"/>
  <c r="AF28" i="35"/>
  <c r="AE28" i="35"/>
  <c r="AD28" i="35"/>
  <c r="AC28" i="35"/>
  <c r="AB28" i="35"/>
  <c r="AA28" i="35"/>
  <c r="Z28" i="35"/>
  <c r="Y28" i="35"/>
  <c r="X28" i="35"/>
  <c r="W28" i="35"/>
  <c r="V28" i="35"/>
  <c r="I28" i="35"/>
  <c r="H28" i="35"/>
  <c r="G28" i="35"/>
  <c r="F28" i="35"/>
  <c r="E28" i="35"/>
  <c r="D28" i="35"/>
  <c r="CD25" i="35"/>
  <c r="C24" i="35"/>
  <c r="A24" i="35"/>
  <c r="C23" i="35"/>
  <c r="A23" i="35"/>
  <c r="C22" i="35"/>
  <c r="A22" i="35"/>
  <c r="C21" i="35"/>
  <c r="A21" i="35"/>
  <c r="C20" i="35"/>
  <c r="A20" i="35"/>
  <c r="C19" i="35"/>
  <c r="A19" i="35"/>
  <c r="C18" i="35"/>
  <c r="A18" i="35"/>
  <c r="CD16" i="35"/>
  <c r="C15" i="35"/>
  <c r="A15" i="35"/>
  <c r="C14" i="35"/>
  <c r="A14" i="35"/>
  <c r="C13" i="35"/>
  <c r="A13" i="35"/>
  <c r="C12" i="35"/>
  <c r="A12" i="35"/>
  <c r="C11" i="35"/>
  <c r="A11" i="35"/>
  <c r="A6" i="35"/>
  <c r="B3" i="35"/>
  <c r="CO27" i="32"/>
  <c r="CL27" i="32"/>
  <c r="CI27" i="32"/>
  <c r="AI27" i="32"/>
  <c r="AF27" i="32"/>
  <c r="AE27" i="32"/>
  <c r="AD27" i="32"/>
  <c r="AC27" i="32"/>
  <c r="AB27" i="32"/>
  <c r="AA27" i="32"/>
  <c r="Z27" i="32"/>
  <c r="Y27" i="32"/>
  <c r="X27" i="32"/>
  <c r="W27" i="32"/>
  <c r="V27" i="32"/>
  <c r="I27" i="32"/>
  <c r="H27" i="32"/>
  <c r="G27" i="32"/>
  <c r="F27" i="32"/>
  <c r="E27" i="32"/>
  <c r="D27" i="32"/>
  <c r="CD24" i="32"/>
  <c r="C23" i="32"/>
  <c r="A23" i="32"/>
  <c r="C22" i="32"/>
  <c r="A22" i="32"/>
  <c r="C21" i="32"/>
  <c r="A21" i="32"/>
  <c r="C20" i="32"/>
  <c r="A20" i="32"/>
  <c r="C19" i="32"/>
  <c r="A19" i="32"/>
  <c r="C18" i="32"/>
  <c r="A18" i="32"/>
  <c r="C17" i="32"/>
  <c r="A17" i="32"/>
  <c r="CD15" i="32"/>
  <c r="C14" i="32"/>
  <c r="A14" i="32"/>
  <c r="C13" i="32"/>
  <c r="A13" i="32"/>
  <c r="C12" i="32"/>
  <c r="A12" i="32"/>
  <c r="C11" i="32"/>
  <c r="A11" i="32"/>
  <c r="A6" i="32"/>
  <c r="B3" i="32"/>
  <c r="CO36" i="29"/>
  <c r="CL36" i="29"/>
  <c r="CI36" i="29"/>
  <c r="AI36" i="29"/>
  <c r="AF36" i="29"/>
  <c r="AE36" i="29"/>
  <c r="AD36" i="29"/>
  <c r="AC36" i="29"/>
  <c r="AB36" i="29"/>
  <c r="AA36" i="29"/>
  <c r="Z36" i="29"/>
  <c r="Y36" i="29"/>
  <c r="X36" i="29"/>
  <c r="W36" i="29"/>
  <c r="V36" i="29"/>
  <c r="I36" i="29"/>
  <c r="H36" i="29"/>
  <c r="G36" i="29"/>
  <c r="F36" i="29"/>
  <c r="E36" i="29"/>
  <c r="D36" i="29"/>
  <c r="CD33" i="29"/>
  <c r="C32" i="29"/>
  <c r="A32" i="29"/>
  <c r="C31" i="29"/>
  <c r="A31" i="29"/>
  <c r="C30" i="29"/>
  <c r="A30" i="29"/>
  <c r="C29" i="29"/>
  <c r="A29" i="29"/>
  <c r="C28" i="29"/>
  <c r="A28" i="29"/>
  <c r="CD26" i="29"/>
  <c r="C25" i="29"/>
  <c r="A25" i="29"/>
  <c r="C24" i="29"/>
  <c r="A24" i="29"/>
  <c r="C23" i="29"/>
  <c r="A23" i="29"/>
  <c r="C22" i="29"/>
  <c r="A22" i="29"/>
  <c r="C21" i="29"/>
  <c r="A21" i="29"/>
  <c r="C20" i="29"/>
  <c r="A20" i="29"/>
  <c r="C19" i="29"/>
  <c r="A19" i="29"/>
  <c r="CD17" i="29"/>
  <c r="C16" i="29"/>
  <c r="A16" i="29"/>
  <c r="CD14" i="29"/>
  <c r="C13" i="29"/>
  <c r="A13" i="29"/>
  <c r="C12" i="29"/>
  <c r="A12" i="29"/>
  <c r="C11" i="29"/>
  <c r="A11" i="29"/>
  <c r="A6" i="29"/>
  <c r="B3" i="29"/>
  <c r="CO35" i="26"/>
  <c r="CL35" i="26"/>
  <c r="CI35" i="26"/>
  <c r="AI35" i="26"/>
  <c r="AF35" i="26"/>
  <c r="AE35" i="26"/>
  <c r="AD35" i="26"/>
  <c r="AC35" i="26"/>
  <c r="AB35" i="26"/>
  <c r="AA35" i="26"/>
  <c r="Z35" i="26"/>
  <c r="Y35" i="26"/>
  <c r="X35" i="26"/>
  <c r="W35" i="26"/>
  <c r="V35" i="26"/>
  <c r="I35" i="26"/>
  <c r="H35" i="26"/>
  <c r="G35" i="26"/>
  <c r="F35" i="26"/>
  <c r="E35" i="26"/>
  <c r="D35" i="26"/>
  <c r="CD32" i="26"/>
  <c r="C31" i="26"/>
  <c r="A31" i="26"/>
  <c r="C30" i="26"/>
  <c r="A30" i="26"/>
  <c r="C29" i="26"/>
  <c r="A29" i="26"/>
  <c r="C28" i="26"/>
  <c r="A28" i="26"/>
  <c r="CD26" i="26"/>
  <c r="C25" i="26"/>
  <c r="A25" i="26"/>
  <c r="C24" i="26"/>
  <c r="A24" i="26"/>
  <c r="C23" i="26"/>
  <c r="A23" i="26"/>
  <c r="C22" i="26"/>
  <c r="A22" i="26"/>
  <c r="C21" i="26"/>
  <c r="A21" i="26"/>
  <c r="C20" i="26"/>
  <c r="A20" i="26"/>
  <c r="CD18" i="26"/>
  <c r="C17" i="26"/>
  <c r="A17" i="26"/>
  <c r="CD15" i="26"/>
  <c r="C14" i="26"/>
  <c r="A14" i="26"/>
  <c r="C13" i="26"/>
  <c r="A13" i="26"/>
  <c r="C12" i="26"/>
  <c r="A12" i="26"/>
  <c r="C11" i="26"/>
  <c r="A11" i="26"/>
  <c r="A6" i="26"/>
  <c r="B3" i="26"/>
  <c r="CO27" i="23"/>
  <c r="CL27" i="23"/>
  <c r="CI27" i="23"/>
  <c r="AI27" i="23"/>
  <c r="AF27" i="23"/>
  <c r="AE27" i="23"/>
  <c r="AD27" i="23"/>
  <c r="AC27" i="23"/>
  <c r="AB27" i="23"/>
  <c r="AA27" i="23"/>
  <c r="Z27" i="23"/>
  <c r="Y27" i="23"/>
  <c r="X27" i="23"/>
  <c r="W27" i="23"/>
  <c r="V27" i="23"/>
  <c r="I27" i="23"/>
  <c r="H27" i="23"/>
  <c r="G27" i="23"/>
  <c r="F27" i="23"/>
  <c r="E27" i="23"/>
  <c r="D27" i="23"/>
  <c r="CD24" i="23"/>
  <c r="C23" i="23"/>
  <c r="A23" i="23"/>
  <c r="C22" i="23"/>
  <c r="A22" i="23"/>
  <c r="C21" i="23"/>
  <c r="A21" i="23"/>
  <c r="C20" i="23"/>
  <c r="A20" i="23"/>
  <c r="C19" i="23"/>
  <c r="A19" i="23"/>
  <c r="C18" i="23"/>
  <c r="A18" i="23"/>
  <c r="CD16" i="23"/>
  <c r="C15" i="23"/>
  <c r="A15" i="23"/>
  <c r="C14" i="23"/>
  <c r="A14" i="23"/>
  <c r="C13" i="23"/>
  <c r="A13" i="23"/>
  <c r="C12" i="23"/>
  <c r="A12" i="23"/>
  <c r="C11" i="23"/>
  <c r="A11" i="23"/>
  <c r="A6" i="23"/>
  <c r="B3" i="23"/>
  <c r="CO27" i="20"/>
  <c r="CL27" i="20"/>
  <c r="CI27" i="20"/>
  <c r="AI27" i="20"/>
  <c r="AF27" i="20"/>
  <c r="AE27" i="20"/>
  <c r="AD27" i="20"/>
  <c r="AC27" i="20"/>
  <c r="AB27" i="20"/>
  <c r="AA27" i="20"/>
  <c r="Z27" i="20"/>
  <c r="Y27" i="20"/>
  <c r="X27" i="20"/>
  <c r="W27" i="20"/>
  <c r="V27" i="20"/>
  <c r="I27" i="20"/>
  <c r="H27" i="20"/>
  <c r="G27" i="20"/>
  <c r="F27" i="20"/>
  <c r="E27" i="20"/>
  <c r="D27" i="20"/>
  <c r="CD24" i="20"/>
  <c r="C23" i="20"/>
  <c r="A23" i="20"/>
  <c r="C22" i="20"/>
  <c r="A22" i="20"/>
  <c r="C21" i="20"/>
  <c r="A21" i="20"/>
  <c r="C20" i="20"/>
  <c r="A20" i="20"/>
  <c r="C19" i="20"/>
  <c r="A19" i="20"/>
  <c r="C18" i="20"/>
  <c r="A18" i="20"/>
  <c r="CD16" i="20"/>
  <c r="C15" i="20"/>
  <c r="A15" i="20"/>
  <c r="C14" i="20"/>
  <c r="A14" i="20"/>
  <c r="C13" i="20"/>
  <c r="A13" i="20"/>
  <c r="C12" i="20"/>
  <c r="A12" i="20"/>
  <c r="C11" i="20"/>
  <c r="A11" i="20"/>
  <c r="A6" i="20"/>
  <c r="B3" i="20"/>
  <c r="CO36" i="17"/>
  <c r="CL36" i="17"/>
  <c r="CI36" i="17"/>
  <c r="AI36" i="17"/>
  <c r="AF36" i="17"/>
  <c r="AE36" i="17"/>
  <c r="AD36" i="17"/>
  <c r="AC36" i="17"/>
  <c r="AB36" i="17"/>
  <c r="AA36" i="17"/>
  <c r="Z36" i="17"/>
  <c r="Y36" i="17"/>
  <c r="X36" i="17"/>
  <c r="W36" i="17"/>
  <c r="V36" i="17"/>
  <c r="I36" i="17"/>
  <c r="H36" i="17"/>
  <c r="G36" i="17"/>
  <c r="F36" i="17"/>
  <c r="E36" i="17"/>
  <c r="D36" i="17"/>
  <c r="CD33" i="17"/>
  <c r="C32" i="17"/>
  <c r="A32" i="17"/>
  <c r="C31" i="17"/>
  <c r="A31" i="17"/>
  <c r="C30" i="17"/>
  <c r="A30" i="17"/>
  <c r="C29" i="17"/>
  <c r="A29" i="17"/>
  <c r="CD27" i="17"/>
  <c r="C26" i="17"/>
  <c r="A26" i="17"/>
  <c r="C25" i="17"/>
  <c r="A25" i="17"/>
  <c r="C24" i="17"/>
  <c r="A24" i="17"/>
  <c r="C23" i="17"/>
  <c r="A23" i="17"/>
  <c r="C22" i="17"/>
  <c r="A22" i="17"/>
  <c r="C21" i="17"/>
  <c r="A21" i="17"/>
  <c r="CD19" i="17"/>
  <c r="C18" i="17"/>
  <c r="A18" i="17"/>
  <c r="CD16" i="17"/>
  <c r="C15" i="17"/>
  <c r="A15" i="17"/>
  <c r="C14" i="17"/>
  <c r="A14" i="17"/>
  <c r="C13" i="17"/>
  <c r="A13" i="17"/>
  <c r="C12" i="17"/>
  <c r="A12" i="17"/>
  <c r="C11" i="17"/>
  <c r="A11" i="17"/>
  <c r="A6" i="17"/>
  <c r="B3" i="17"/>
  <c r="CN35" i="14"/>
  <c r="CK35" i="14"/>
  <c r="CH35" i="14"/>
  <c r="AI35" i="14"/>
  <c r="AF35" i="14"/>
  <c r="AE35" i="14"/>
  <c r="AD35" i="14"/>
  <c r="AC35" i="14"/>
  <c r="AB35" i="14"/>
  <c r="AA35" i="14"/>
  <c r="Z35" i="14"/>
  <c r="Y35" i="14"/>
  <c r="X35" i="14"/>
  <c r="W35" i="14"/>
  <c r="V35" i="14"/>
  <c r="I35" i="14"/>
  <c r="H35" i="14"/>
  <c r="G35" i="14"/>
  <c r="F35" i="14"/>
  <c r="E35" i="14"/>
  <c r="D35" i="14"/>
  <c r="CC32" i="14"/>
  <c r="C31" i="14"/>
  <c r="A31" i="14"/>
  <c r="C30" i="14"/>
  <c r="A30" i="14"/>
  <c r="C29" i="14"/>
  <c r="A29" i="14"/>
  <c r="CC27" i="14"/>
  <c r="C26" i="14"/>
  <c r="A26" i="14"/>
  <c r="C25" i="14"/>
  <c r="A25" i="14"/>
  <c r="C24" i="14"/>
  <c r="A24" i="14"/>
  <c r="C23" i="14"/>
  <c r="A23" i="14"/>
  <c r="C22" i="14"/>
  <c r="A22" i="14"/>
  <c r="C21" i="14"/>
  <c r="A21" i="14"/>
  <c r="C20" i="14"/>
  <c r="A20" i="14"/>
  <c r="CC18" i="14"/>
  <c r="C17" i="14"/>
  <c r="A17" i="14"/>
  <c r="CC15" i="14"/>
  <c r="C14" i="14"/>
  <c r="A14" i="14"/>
  <c r="C13" i="14"/>
  <c r="A13" i="14"/>
  <c r="C12" i="14"/>
  <c r="A12" i="14"/>
  <c r="C11" i="14"/>
  <c r="A11" i="14"/>
  <c r="A6" i="14"/>
  <c r="B3" i="14"/>
  <c r="CO29" i="11"/>
  <c r="CL29" i="11"/>
  <c r="CI29" i="11"/>
  <c r="AI29" i="11"/>
  <c r="AF29" i="11"/>
  <c r="AE29" i="11"/>
  <c r="AD29" i="11"/>
  <c r="AC29" i="11"/>
  <c r="AB29" i="11"/>
  <c r="AA29" i="11"/>
  <c r="Z29" i="11"/>
  <c r="Y29" i="11"/>
  <c r="X29" i="11"/>
  <c r="W29" i="11"/>
  <c r="V29" i="11"/>
  <c r="I29" i="11"/>
  <c r="H29" i="11"/>
  <c r="G29" i="11"/>
  <c r="F29" i="11"/>
  <c r="E29" i="11"/>
  <c r="D29" i="11"/>
  <c r="CD26" i="11"/>
  <c r="C25" i="11"/>
  <c r="A25" i="11"/>
  <c r="C24" i="11"/>
  <c r="A24" i="11"/>
  <c r="C23" i="11"/>
  <c r="A23" i="11"/>
  <c r="C22" i="11"/>
  <c r="A22" i="11"/>
  <c r="C21" i="11"/>
  <c r="A21" i="11"/>
  <c r="C20" i="11"/>
  <c r="A20" i="11"/>
  <c r="C19" i="11"/>
  <c r="A19" i="11"/>
  <c r="CD17" i="11"/>
  <c r="C16" i="11"/>
  <c r="A16" i="11"/>
  <c r="C15" i="11"/>
  <c r="A15" i="11"/>
  <c r="C14" i="11"/>
  <c r="A14" i="11"/>
  <c r="C13" i="11"/>
  <c r="A13" i="11"/>
  <c r="C12" i="11"/>
  <c r="A12" i="11"/>
  <c r="C11" i="11"/>
  <c r="A11" i="11"/>
  <c r="A6" i="11"/>
  <c r="B3" i="11"/>
  <c r="CN29" i="8"/>
  <c r="CK29" i="8"/>
  <c r="CH29" i="8"/>
  <c r="AI29" i="8"/>
  <c r="AF29" i="8"/>
  <c r="AE29" i="8"/>
  <c r="AD29" i="8"/>
  <c r="AC29" i="8"/>
  <c r="AB29" i="8"/>
  <c r="AA29" i="8"/>
  <c r="Z29" i="8"/>
  <c r="Y29" i="8"/>
  <c r="X29" i="8"/>
  <c r="W29" i="8"/>
  <c r="V29" i="8"/>
  <c r="I29" i="8"/>
  <c r="H29" i="8"/>
  <c r="G29" i="8"/>
  <c r="F29" i="8"/>
  <c r="E29" i="8"/>
  <c r="D29" i="8"/>
  <c r="CC26" i="8"/>
  <c r="C25" i="8"/>
  <c r="A25" i="8"/>
  <c r="C24" i="8"/>
  <c r="A24" i="8"/>
  <c r="C23" i="8"/>
  <c r="A23" i="8"/>
  <c r="C22" i="8"/>
  <c r="A22" i="8"/>
  <c r="C21" i="8"/>
  <c r="A21" i="8"/>
  <c r="C20" i="8"/>
  <c r="A20" i="8"/>
  <c r="C19" i="8"/>
  <c r="A19" i="8"/>
  <c r="CC17" i="8"/>
  <c r="C16" i="8"/>
  <c r="A16" i="8"/>
  <c r="C15" i="8"/>
  <c r="A15" i="8"/>
  <c r="C14" i="8"/>
  <c r="A14" i="8"/>
  <c r="C13" i="8"/>
  <c r="A13" i="8"/>
  <c r="C12" i="8"/>
  <c r="A12" i="8"/>
  <c r="C11" i="8"/>
  <c r="A11" i="8"/>
  <c r="A6" i="8"/>
  <c r="B3" i="8"/>
  <c r="CO35" i="5"/>
  <c r="CL35" i="5"/>
  <c r="CI35" i="5"/>
  <c r="AI35" i="5"/>
  <c r="AF35" i="5"/>
  <c r="AE35" i="5"/>
  <c r="AD35" i="5"/>
  <c r="AC35" i="5"/>
  <c r="AB35" i="5"/>
  <c r="AA35" i="5"/>
  <c r="Z35" i="5"/>
  <c r="Y35" i="5"/>
  <c r="X35" i="5"/>
  <c r="W35" i="5"/>
  <c r="V35" i="5"/>
  <c r="I35" i="5"/>
  <c r="H35" i="5"/>
  <c r="G35" i="5"/>
  <c r="F35" i="5"/>
  <c r="E35" i="5"/>
  <c r="D35" i="5"/>
  <c r="CD32" i="5"/>
  <c r="C31" i="5"/>
  <c r="A31" i="5"/>
  <c r="C30" i="5"/>
  <c r="A30" i="5"/>
  <c r="C29" i="5"/>
  <c r="A29" i="5"/>
  <c r="CD27" i="5"/>
  <c r="C26" i="5"/>
  <c r="A26" i="5"/>
  <c r="C25" i="5"/>
  <c r="A25" i="5"/>
  <c r="C24" i="5"/>
  <c r="A24" i="5"/>
  <c r="C23" i="5"/>
  <c r="A23" i="5"/>
  <c r="C22" i="5"/>
  <c r="A22" i="5"/>
  <c r="C21" i="5"/>
  <c r="A21" i="5"/>
  <c r="C20" i="5"/>
  <c r="A20" i="5"/>
  <c r="CD18" i="5"/>
  <c r="C17" i="5"/>
  <c r="A17" i="5"/>
  <c r="CD15" i="5"/>
  <c r="C14" i="5"/>
  <c r="A14" i="5"/>
  <c r="C13" i="5"/>
  <c r="A13" i="5"/>
  <c r="C12" i="5"/>
  <c r="A12" i="5"/>
  <c r="C11" i="5"/>
  <c r="A11" i="5"/>
  <c r="A6" i="5"/>
  <c r="B3" i="5"/>
  <c r="CO35" i="2"/>
  <c r="CL35" i="2"/>
  <c r="CI35" i="2"/>
  <c r="AI35" i="2"/>
  <c r="AF35" i="2"/>
  <c r="AE35" i="2"/>
  <c r="AD35" i="2"/>
  <c r="AC35" i="2"/>
  <c r="AB35" i="2"/>
  <c r="AA35" i="2"/>
  <c r="Z35" i="2"/>
  <c r="Y35" i="2"/>
  <c r="X35" i="2"/>
  <c r="W35" i="2"/>
  <c r="V35" i="2"/>
  <c r="I35" i="2"/>
  <c r="H35" i="2"/>
  <c r="G35" i="2"/>
  <c r="F35" i="2"/>
  <c r="E35" i="2"/>
  <c r="D35" i="2"/>
  <c r="CD32" i="2"/>
  <c r="C31" i="2"/>
  <c r="A31" i="2"/>
  <c r="C30" i="2"/>
  <c r="A30" i="2"/>
  <c r="C29" i="2"/>
  <c r="A29" i="2"/>
  <c r="CD27" i="2"/>
  <c r="C26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D18" i="2"/>
  <c r="C17" i="2"/>
  <c r="A17" i="2"/>
  <c r="CD15" i="2"/>
  <c r="C14" i="2"/>
  <c r="A14" i="2"/>
  <c r="C13" i="2"/>
  <c r="A13" i="2"/>
  <c r="C12" i="2"/>
  <c r="A12" i="2"/>
  <c r="C11" i="2"/>
  <c r="A11" i="2"/>
  <c r="A6" i="2"/>
  <c r="B3" i="2"/>
</calcChain>
</file>

<file path=xl/sharedStrings.xml><?xml version="1.0" encoding="utf-8"?>
<sst xmlns="http://schemas.openxmlformats.org/spreadsheetml/2006/main" count="8037" uniqueCount="321">
  <si>
    <t>МЕНЮ 04</t>
  </si>
  <si>
    <t>Но-мер рец.</t>
  </si>
  <si>
    <t>Прием пищи, наименование изделий (блюд)</t>
  </si>
  <si>
    <t>Вы-ход, г</t>
  </si>
  <si>
    <t>Белки, г</t>
  </si>
  <si>
    <t>Жиры, г</t>
  </si>
  <si>
    <t>Угле-воды, г</t>
  </si>
  <si>
    <t>ЭЦ, ккал</t>
  </si>
  <si>
    <t>НЖК</t>
  </si>
  <si>
    <t>ПНЖК</t>
  </si>
  <si>
    <t>МЖК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</si>
  <si>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</si>
  <si>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</si>
  <si>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</si>
  <si>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</si>
  <si>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</si>
  <si>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</si>
  <si>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</si>
  <si>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</si>
  <si>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</si>
  <si>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</si>
  <si>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Минеральные элементы, мг</t>
  </si>
  <si>
    <t>Витамины, мг</t>
  </si>
  <si>
    <t>Вита-мин С, мг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</si>
  <si>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</si>
  <si>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</si>
  <si>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</si>
  <si>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</si>
  <si>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</si>
  <si>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</si>
  <si>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</si>
  <si>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</si>
  <si>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</si>
  <si>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</si>
  <si>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</si>
  <si>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</si>
  <si>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</si>
  <si>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</si>
  <si>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</si>
  <si>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</si>
  <si>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</si>
  <si>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</si>
  <si>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</si>
  <si>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</si>
  <si>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</si>
  <si>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</si>
  <si>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</si>
  <si>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</si>
  <si>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</si>
  <si>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</si>
  <si>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</si>
  <si>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</si>
  <si>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</si>
  <si>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</si>
  <si>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</si>
  <si>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</si>
  <si>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</si>
  <si>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</si>
  <si>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</si>
  <si>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</si>
  <si>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</si>
  <si>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</si>
  <si>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</si>
  <si>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</si>
  <si>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</si>
  <si>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</si>
  <si>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</si>
  <si>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</si>
  <si>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</si>
  <si>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</si>
  <si>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</si>
  <si>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</si>
  <si>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</si>
  <si>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</si>
  <si>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</si>
  <si>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</si>
  <si>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</si>
  <si>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</si>
  <si>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</si>
  <si>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</si>
  <si>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</si>
  <si>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всего</t>
  </si>
  <si>
    <t>в т.ч. жив.</t>
  </si>
  <si>
    <t>в т.ч. раст.</t>
  </si>
  <si>
    <t>Ca</t>
  </si>
  <si>
    <t>Mg</t>
  </si>
  <si>
    <t>P</t>
  </si>
  <si>
    <t>Fe</t>
  </si>
  <si>
    <t>А,мг</t>
  </si>
  <si>
    <t>B</t>
  </si>
  <si>
    <t>РЭ,мкг</t>
  </si>
  <si>
    <t>ТЭ,мг</t>
  </si>
  <si>
    <r>
      <rPr>
        <sz val="12"/>
        <rFont val="Times New Roman"/>
        <family val="1"/>
        <charset val="204"/>
      </rPr>
      <t>В</t>
    </r>
    <r>
      <rPr>
        <vertAlign val="subscript"/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</si>
  <si>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В</t>
    </r>
    <r>
      <rPr>
        <vertAlign val="subscript"/>
        <sz val="12"/>
        <rFont val="Times New Roman"/>
        <family val="1"/>
        <charset val="204"/>
      </rPr>
      <t>2</t>
    </r>
  </si>
  <si>
    <t>РР</t>
  </si>
  <si>
    <t>НЭ</t>
  </si>
  <si>
    <t>Завтрак</t>
  </si>
  <si>
    <t>Хлеб пшеничный</t>
  </si>
  <si>
    <t>Чай с лимоном (вариант 2)</t>
  </si>
  <si>
    <t>Каша гречневая вязкая</t>
  </si>
  <si>
    <t>Джем</t>
  </si>
  <si>
    <t>Итого за 'Завтрак'</t>
  </si>
  <si>
    <t>10:00</t>
  </si>
  <si>
    <t>Яблоки</t>
  </si>
  <si>
    <t>Итого за '10:00'</t>
  </si>
  <si>
    <t>Обед</t>
  </si>
  <si>
    <t>Хлеб ржаной</t>
  </si>
  <si>
    <t>Борщ с картофелем</t>
  </si>
  <si>
    <t>Биточки (котлеты) из мяса кур</t>
  </si>
  <si>
    <t>Рагу из овощей</t>
  </si>
  <si>
    <t>Компот из вишни</t>
  </si>
  <si>
    <t>Горошек зеленый</t>
  </si>
  <si>
    <t>Итого за 'Обед'</t>
  </si>
  <si>
    <t>Полдник</t>
  </si>
  <si>
    <t>Чай (вариант 2)</t>
  </si>
  <si>
    <t>Морковь, тушенная с рисом и изюмом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</si>
  <si>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</si>
  <si>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</si>
  <si>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</si>
  <si>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</si>
  <si>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</si>
  <si>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</si>
  <si>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</si>
  <si>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</si>
  <si>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</si>
  <si>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</si>
  <si>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</si>
  <si>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</si>
  <si>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</si>
  <si>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</si>
  <si>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</si>
  <si>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</si>
  <si>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</si>
  <si>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</si>
  <si>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</si>
  <si>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</si>
  <si>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29/10</t>
  </si>
  <si>
    <t>гор.напиток</t>
  </si>
  <si>
    <t>3/4</t>
  </si>
  <si>
    <t>хлеб</t>
  </si>
  <si>
    <t>фрукты</t>
  </si>
  <si>
    <t>Завтрак 2</t>
  </si>
  <si>
    <t>закуска</t>
  </si>
  <si>
    <t>1 блюдо</t>
  </si>
  <si>
    <t>2 блюдо</t>
  </si>
  <si>
    <t>4/2</t>
  </si>
  <si>
    <t>гарнир</t>
  </si>
  <si>
    <t>5/9</t>
  </si>
  <si>
    <t>напиток</t>
  </si>
  <si>
    <t>32/3</t>
  </si>
  <si>
    <t>хлеб бел.</t>
  </si>
  <si>
    <t>7/10</t>
  </si>
  <si>
    <t>хлеб черн.</t>
  </si>
  <si>
    <t>1/1</t>
  </si>
  <si>
    <t>булочное</t>
  </si>
  <si>
    <t>27/10</t>
  </si>
  <si>
    <t>17/3</t>
  </si>
  <si>
    <t>Ужин</t>
  </si>
  <si>
    <t>Ужин 2</t>
  </si>
  <si>
    <t>кисломол.</t>
  </si>
  <si>
    <t>Дата составления</t>
  </si>
  <si>
    <t>Дата печати</t>
  </si>
  <si>
    <t>Группа</t>
  </si>
  <si>
    <t>Ясли</t>
  </si>
  <si>
    <t>Физ.Норма</t>
  </si>
  <si>
    <t>СанПиН 2.3/2.4.3590-20  1-3 года</t>
  </si>
  <si>
    <t>31.08.2023</t>
  </si>
  <si>
    <t>МЕНЮ 01</t>
  </si>
  <si>
    <t>Каша рисовая вязкая с маслом растительным (вариант 2)  (150)</t>
  </si>
  <si>
    <t>Яйцо отварное</t>
  </si>
  <si>
    <t>Суп картофельный с бобовыми</t>
  </si>
  <si>
    <t>Рыба, тушенная с овощами</t>
  </si>
  <si>
    <t>Макаронные изделия отварные</t>
  </si>
  <si>
    <t>Салат из моркови с растительным маслом</t>
  </si>
  <si>
    <t>Запеканка морковная</t>
  </si>
  <si>
    <t>Норма (СанПиН 2.3/2.4.3590-20  3-7 лет)</t>
  </si>
  <si>
    <t>9/4</t>
  </si>
  <si>
    <t>1/6</t>
  </si>
  <si>
    <t>16/2</t>
  </si>
  <si>
    <t>4/7</t>
  </si>
  <si>
    <t>46/3</t>
  </si>
  <si>
    <t>16/1</t>
  </si>
  <si>
    <t>57/3</t>
  </si>
  <si>
    <t>Сад</t>
  </si>
  <si>
    <t>СанПиН 2.3/2.4.3590-20  3-7 лет</t>
  </si>
  <si>
    <t>28.08.2023</t>
  </si>
  <si>
    <t>Каша рисовая вязкая с маслом растиетельным (вариант 2)</t>
  </si>
  <si>
    <t>Булочка ванильная</t>
  </si>
  <si>
    <t>Норма (СанПиН 2.3/2.4.3590-20  7-11 лет)</t>
  </si>
  <si>
    <t>13/12</t>
  </si>
  <si>
    <t>Школа 1-4 кл</t>
  </si>
  <si>
    <t>СанПиН 2.3/2.4.3590-20  7-11 лет</t>
  </si>
  <si>
    <t>Каша рисовая вязкая с маслом растительным (вариант 2) (250 г)</t>
  </si>
  <si>
    <t>Норма (СанПиН 2.3/2.4.3590-20  12 лет и старше)</t>
  </si>
  <si>
    <t>Школы 5-11</t>
  </si>
  <si>
    <t>СанПиН 2.3/2.4.3590-20  12 лет и старше</t>
  </si>
  <si>
    <t>МЕНЮ 02</t>
  </si>
  <si>
    <t>Омлет запеченный или паровой безмолочный</t>
  </si>
  <si>
    <t>Сдоба обыкновенная</t>
  </si>
  <si>
    <t>Огурец свежий</t>
  </si>
  <si>
    <t>Мандарины</t>
  </si>
  <si>
    <t>Салат из отварной свеклы с изюмом и растительным маслом</t>
  </si>
  <si>
    <t>Суп картофельный с крупой</t>
  </si>
  <si>
    <t>Картофель запеченый с фаршем из куры</t>
  </si>
  <si>
    <t>Компот из смородины</t>
  </si>
  <si>
    <t>Каша геркулесовая безмолочная с маслом растительным (60 г)</t>
  </si>
  <si>
    <t>Повидло яблочное</t>
  </si>
  <si>
    <t>2/6-1</t>
  </si>
  <si>
    <t>8/12</t>
  </si>
  <si>
    <t>38/1</t>
  </si>
  <si>
    <t>14/2</t>
  </si>
  <si>
    <t>7/9</t>
  </si>
  <si>
    <t>6/10</t>
  </si>
  <si>
    <t>8/4</t>
  </si>
  <si>
    <t>29.08.2023</t>
  </si>
  <si>
    <t>Каша геркулесовая безмолочная с маслом растительным (150 г)</t>
  </si>
  <si>
    <t>МЕНЮ 03</t>
  </si>
  <si>
    <t>Каша пшенная рассыпчатая</t>
  </si>
  <si>
    <t>Апельсины</t>
  </si>
  <si>
    <t>Суп картофельный с рыбой</t>
  </si>
  <si>
    <t>Биточки (котлеты) из рыбы</t>
  </si>
  <si>
    <t>Рагу из овощей с крупой</t>
  </si>
  <si>
    <t>Напиток из шиповника (вариант 2)</t>
  </si>
  <si>
    <t>Салат из белокочанной капусты с огурцами и растительным маслом</t>
  </si>
  <si>
    <t>Биточки (котлеты) капустные запеченные</t>
  </si>
  <si>
    <t>Соус  с овощами (вариант 2) (10 г)</t>
  </si>
  <si>
    <t>Манник</t>
  </si>
  <si>
    <t>12/4</t>
  </si>
  <si>
    <t>19/2</t>
  </si>
  <si>
    <t>12/7</t>
  </si>
  <si>
    <t>34/3</t>
  </si>
  <si>
    <t>37/10</t>
  </si>
  <si>
    <t>8/1</t>
  </si>
  <si>
    <t>53/3</t>
  </si>
  <si>
    <t>4/11</t>
  </si>
  <si>
    <t>30.08.2023</t>
  </si>
  <si>
    <t>Биточки (котлеты) из рыбы г)</t>
  </si>
  <si>
    <t>Булочка с повидлом</t>
  </si>
  <si>
    <t>17/12</t>
  </si>
  <si>
    <t>Булочка школьная</t>
  </si>
  <si>
    <t>18/12</t>
  </si>
  <si>
    <t>ИП Иванов И.И.</t>
  </si>
  <si>
    <t>МЕНЮ</t>
  </si>
  <si>
    <t>МЕНЮ 05</t>
  </si>
  <si>
    <t>Каша геркулесовая безмолочная с маслом растительным (220 г)</t>
  </si>
  <si>
    <t>Салат из отварной свеклы с растительным маслом</t>
  </si>
  <si>
    <t>Рассольник</t>
  </si>
  <si>
    <t>Компот из яблок и изюма</t>
  </si>
  <si>
    <t>Тефтели рыбные с рисом в соусе</t>
  </si>
  <si>
    <t>Капуста тушеная</t>
  </si>
  <si>
    <t>32/1</t>
  </si>
  <si>
    <t>9/2</t>
  </si>
  <si>
    <t>4/10</t>
  </si>
  <si>
    <t>19/7</t>
  </si>
  <si>
    <t>11/3</t>
  </si>
  <si>
    <t>01.09.2023</t>
  </si>
  <si>
    <t>Каша геркулесовая безмолочная с маслом растительным(300 г)</t>
  </si>
  <si>
    <t>МЕНЮ 06</t>
  </si>
  <si>
    <t>Тефтели рыбные в соусе</t>
  </si>
  <si>
    <t>Каша гречневая рассыпчатая с овощами</t>
  </si>
  <si>
    <t>Салат из моркови с изюмом и растительным маслом</t>
  </si>
  <si>
    <t>Картофельное пюре</t>
  </si>
  <si>
    <t>18/7</t>
  </si>
  <si>
    <t>40/3</t>
  </si>
  <si>
    <t>18/1</t>
  </si>
  <si>
    <t>3/3</t>
  </si>
  <si>
    <t>04.09.2023</t>
  </si>
  <si>
    <t>МЕНЮ    06</t>
  </si>
  <si>
    <t>МЕНЮ 07</t>
  </si>
  <si>
    <t>Каша геркулесовая безмолочная с маслом растительным  (150 г)</t>
  </si>
  <si>
    <t>Булочка Российская</t>
  </si>
  <si>
    <t>Щи из свежей капусты с крупой</t>
  </si>
  <si>
    <t>Запеканка морковная (вариант 2)</t>
  </si>
  <si>
    <t>11/12</t>
  </si>
  <si>
    <t>8/2</t>
  </si>
  <si>
    <t>58/3</t>
  </si>
  <si>
    <t>05.09.2023</t>
  </si>
  <si>
    <t>Каша геркулесовая с маслом растительным</t>
  </si>
  <si>
    <t>Щи из свежей капусты с крупой )</t>
  </si>
  <si>
    <t>МЕНЮ 08</t>
  </si>
  <si>
    <t xml:space="preserve">Завтрак </t>
  </si>
  <si>
    <t>Запеканка картофельная с овощами</t>
  </si>
  <si>
    <t>Соус с овощами (30 г)</t>
  </si>
  <si>
    <t>Итого за 'Завтрак '</t>
  </si>
  <si>
    <t xml:space="preserve">10:00 </t>
  </si>
  <si>
    <t>Итого за '10:00 '</t>
  </si>
  <si>
    <t xml:space="preserve">Обед </t>
  </si>
  <si>
    <t>Гарнир овощной сборный</t>
  </si>
  <si>
    <t>Компот из яблок (вариант 2)</t>
  </si>
  <si>
    <t>Салат из белокочанной капусты с морковью и растительным маслом</t>
  </si>
  <si>
    <t>Итого за 'Обед '</t>
  </si>
  <si>
    <t xml:space="preserve">Полдник </t>
  </si>
  <si>
    <t>Каша манная безмолочная с маслом раститнльным(160 г)</t>
  </si>
  <si>
    <t>Итого за 'Полдник '</t>
  </si>
  <si>
    <t>56/3</t>
  </si>
  <si>
    <t>3/11</t>
  </si>
  <si>
    <t>36/3</t>
  </si>
  <si>
    <t>3/10</t>
  </si>
  <si>
    <t>6/1</t>
  </si>
  <si>
    <t/>
  </si>
  <si>
    <t>5/4</t>
  </si>
  <si>
    <t>06.09.2023</t>
  </si>
  <si>
    <t>Соус  с овощами (20 г)</t>
  </si>
  <si>
    <t>Соус с овощами (100 г)</t>
  </si>
  <si>
    <t>Чай с лимоном</t>
  </si>
  <si>
    <t xml:space="preserve">Каша манная безмолочная с маслом растительным </t>
  </si>
  <si>
    <t>МЕНЮ 09</t>
  </si>
  <si>
    <t>Бананы</t>
  </si>
  <si>
    <t>Рагу из мяса кур</t>
  </si>
  <si>
    <t>Повидло</t>
  </si>
  <si>
    <t>3/9</t>
  </si>
  <si>
    <t>07.09.2023</t>
  </si>
  <si>
    <t>Запеканка морковная (вариант 2) 120г)</t>
  </si>
  <si>
    <t>МЕНЮ 10</t>
  </si>
  <si>
    <t>Булочка с маком</t>
  </si>
  <si>
    <t xml:space="preserve">Рассольник с крупой </t>
  </si>
  <si>
    <t>Рыба (филе), припущенная с овощами (200 г)</t>
  </si>
  <si>
    <t>15/12</t>
  </si>
  <si>
    <t>11/2</t>
  </si>
  <si>
    <t>3/7</t>
  </si>
  <si>
    <t>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</si>
</sst>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color theme="1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vertAlign val="sub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" xfId="1" applyBorder="1" applyAlignment="1" applyProtection="1">
      <protection locked="0"/>
    </xf>
    <xf numFmtId="0" fontId="3" fillId="2" borderId="7" xfId="1" applyFill="1" applyBorder="1" applyAlignment="1" applyProtection="1">
      <protection locked="0"/>
    </xf>
    <xf numFmtId="0" fontId="3" fillId="2" borderId="6" xfId="1" applyFill="1" applyBorder="1" applyAlignment="1" applyProtection="1">
      <protection locked="0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 vertical="top"/>
    </xf>
    <xf numFmtId="49" fontId="2" fillId="0" borderId="2" xfId="0" quotePrefix="1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0" fontId="2" fillId="0" borderId="3" xfId="0" applyFont="1" applyBorder="1"/>
    <xf numFmtId="49" fontId="2" fillId="0" borderId="2" xfId="0" applyNumberFormat="1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0" fontId="1" fillId="0" borderId="0" xfId="0" applyFont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0" fontId="1" fillId="0" borderId="2" xfId="0" applyFont="1" applyBorder="1"/>
    <xf numFmtId="0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2" fontId="2" fillId="0" borderId="0" xfId="0" applyNumberFormat="1" applyFont="1"/>
    <xf numFmtId="0" fontId="3" fillId="0" borderId="0" xfId="1"/>
    <xf numFmtId="49" fontId="3" fillId="2" borderId="2" xfId="1" applyNumberFormat="1" applyFill="1" applyBorder="1" applyProtection="1">
      <protection locked="0"/>
    </xf>
    <xf numFmtId="14" fontId="3" fillId="2" borderId="2" xfId="1" applyNumberFormat="1" applyFill="1" applyBorder="1" applyProtection="1">
      <protection locked="0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3" fillId="0" borderId="11" xfId="1" applyBorder="1"/>
    <xf numFmtId="0" fontId="3" fillId="0" borderId="12" xfId="1" applyBorder="1"/>
    <xf numFmtId="0" fontId="3" fillId="2" borderId="12" xfId="1" quotePrefix="1" applyFill="1" applyBorder="1" applyProtection="1">
      <protection locked="0"/>
    </xf>
    <xf numFmtId="0" fontId="3" fillId="2" borderId="12" xfId="1" applyFill="1" applyBorder="1" applyAlignment="1" applyProtection="1">
      <alignment wrapText="1"/>
      <protection locked="0"/>
    </xf>
    <xf numFmtId="1" fontId="3" fillId="2" borderId="12" xfId="1" applyNumberFormat="1" applyFill="1" applyBorder="1" applyProtection="1">
      <protection locked="0"/>
    </xf>
    <xf numFmtId="2" fontId="3" fillId="2" borderId="12" xfId="1" applyNumberFormat="1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0" fontId="3" fillId="0" borderId="14" xfId="1" applyBorder="1"/>
    <xf numFmtId="0" fontId="3" fillId="2" borderId="2" xfId="1" applyFill="1" applyBorder="1" applyProtection="1">
      <protection locked="0"/>
    </xf>
    <xf numFmtId="0" fontId="3" fillId="2" borderId="2" xfId="1" quotePrefix="1" applyFill="1" applyBorder="1" applyProtection="1">
      <protection locked="0"/>
    </xf>
    <xf numFmtId="0" fontId="3" fillId="2" borderId="2" xfId="1" applyFill="1" applyBorder="1" applyAlignment="1" applyProtection="1">
      <alignment wrapText="1"/>
      <protection locked="0"/>
    </xf>
    <xf numFmtId="1" fontId="3" fillId="2" borderId="2" xfId="1" applyNumberFormat="1" applyFill="1" applyBorder="1" applyProtection="1">
      <protection locked="0"/>
    </xf>
    <xf numFmtId="2" fontId="3" fillId="2" borderId="2" xfId="1" applyNumberFormat="1" applyFill="1" applyBorder="1" applyProtection="1">
      <protection locked="0"/>
    </xf>
    <xf numFmtId="1" fontId="3" fillId="2" borderId="15" xfId="1" applyNumberFormat="1" applyFill="1" applyBorder="1" applyProtection="1">
      <protection locked="0"/>
    </xf>
    <xf numFmtId="0" fontId="3" fillId="0" borderId="2" xfId="1" applyBorder="1"/>
    <xf numFmtId="0" fontId="3" fillId="0" borderId="16" xfId="1" applyBorder="1"/>
    <xf numFmtId="0" fontId="3" fillId="2" borderId="17" xfId="1" applyFill="1" applyBorder="1" applyProtection="1">
      <protection locked="0"/>
    </xf>
    <xf numFmtId="0" fontId="3" fillId="2" borderId="17" xfId="1" applyFill="1" applyBorder="1" applyAlignment="1" applyProtection="1">
      <alignment wrapText="1"/>
      <protection locked="0"/>
    </xf>
    <xf numFmtId="1" fontId="3" fillId="2" borderId="17" xfId="1" applyNumberFormat="1" applyFill="1" applyBorder="1" applyProtection="1">
      <protection locked="0"/>
    </xf>
    <xf numFmtId="2" fontId="3" fillId="2" borderId="17" xfId="1" applyNumberFormat="1" applyFill="1" applyBorder="1" applyProtection="1">
      <protection locked="0"/>
    </xf>
    <xf numFmtId="1" fontId="3" fillId="2" borderId="18" xfId="1" applyNumberFormat="1" applyFill="1" applyBorder="1" applyProtection="1">
      <protection locked="0"/>
    </xf>
    <xf numFmtId="0" fontId="3" fillId="3" borderId="12" xfId="1" applyFill="1" applyBorder="1"/>
    <xf numFmtId="0" fontId="3" fillId="2" borderId="12" xfId="1" applyFill="1" applyBorder="1" applyProtection="1">
      <protection locked="0"/>
    </xf>
    <xf numFmtId="0" fontId="3" fillId="0" borderId="19" xfId="1" applyBorder="1"/>
    <xf numFmtId="0" fontId="3" fillId="2" borderId="19" xfId="1" quotePrefix="1" applyFill="1" applyBorder="1" applyProtection="1">
      <protection locked="0"/>
    </xf>
    <xf numFmtId="0" fontId="3" fillId="2" borderId="19" xfId="1" applyFill="1" applyBorder="1" applyAlignment="1" applyProtection="1">
      <alignment wrapText="1"/>
      <protection locked="0"/>
    </xf>
    <xf numFmtId="1" fontId="3" fillId="2" borderId="19" xfId="1" applyNumberFormat="1" applyFill="1" applyBorder="1" applyProtection="1">
      <protection locked="0"/>
    </xf>
    <xf numFmtId="2" fontId="3" fillId="2" borderId="19" xfId="1" applyNumberFormat="1" applyFill="1" applyBorder="1" applyProtection="1">
      <protection locked="0"/>
    </xf>
    <xf numFmtId="1" fontId="3" fillId="2" borderId="20" xfId="1" applyNumberFormat="1" applyFill="1" applyBorder="1" applyProtection="1">
      <protection locked="0"/>
    </xf>
    <xf numFmtId="0" fontId="3" fillId="2" borderId="3" xfId="1" applyFill="1" applyBorder="1" applyProtection="1">
      <protection locked="0"/>
    </xf>
    <xf numFmtId="0" fontId="3" fillId="2" borderId="3" xfId="1" applyFill="1" applyBorder="1" applyAlignment="1" applyProtection="1">
      <alignment wrapText="1"/>
      <protection locked="0"/>
    </xf>
    <xf numFmtId="1" fontId="3" fillId="2" borderId="3" xfId="1" applyNumberFormat="1" applyFill="1" applyBorder="1" applyProtection="1">
      <protection locked="0"/>
    </xf>
    <xf numFmtId="2" fontId="3" fillId="2" borderId="3" xfId="1" applyNumberFormat="1" applyFill="1" applyBorder="1" applyProtection="1">
      <protection locked="0"/>
    </xf>
    <xf numFmtId="1" fontId="3" fillId="2" borderId="21" xfId="1" applyNumberFormat="1" applyFill="1" applyBorder="1" applyProtection="1">
      <protection locked="0"/>
    </xf>
    <xf numFmtId="0" fontId="3" fillId="3" borderId="19" xfId="1" applyFill="1" applyBorder="1"/>
    <xf numFmtId="0" fontId="3" fillId="2" borderId="3" xfId="1" quotePrefix="1" applyFill="1" applyBorder="1" applyProtection="1">
      <protection locked="0"/>
    </xf>
    <xf numFmtId="0" fontId="3" fillId="2" borderId="19" xfId="1" applyFill="1" applyBorder="1" applyProtection="1">
      <protection locked="0"/>
    </xf>
    <xf numFmtId="0" fontId="3" fillId="3" borderId="22" xfId="1" applyFill="1" applyBorder="1"/>
    <xf numFmtId="0" fontId="4" fillId="0" borderId="0" xfId="0" applyFont="1"/>
    <xf numFmtId="164" fontId="4" fillId="0" borderId="0" xfId="0" applyNumberFormat="1" applyFont="1"/>
    <xf numFmtId="0" fontId="4" fillId="0" borderId="0" xfId="0" quotePrefix="1" applyFont="1"/>
    <xf numFmtId="0" fontId="3" fillId="2" borderId="17" xfId="1" quotePrefix="1" applyFill="1" applyBorder="1" applyProtection="1">
      <protection locked="0"/>
    </xf>
    <xf numFmtId="0" fontId="2" fillId="0" borderId="24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36"/>
  <sheetViews>
    <sheetView workbookViewId="0">
      <selection activeCell="CC15" sqref="CC15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"31 августа 2023 г."</f>
        <v>31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IF(Dop!B3&lt;&gt;"",Dop!B3,"")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"150"</f>
        <v>150</v>
      </c>
      <c r="D12" s="23">
        <v>0.09</v>
      </c>
      <c r="E12" s="23">
        <v>0</v>
      </c>
      <c r="F12" s="23">
        <v>0.02</v>
      </c>
      <c r="G12" s="23">
        <v>0.02</v>
      </c>
      <c r="H12" s="23">
        <v>3.8</v>
      </c>
      <c r="I12" s="23">
        <v>15.397735609756092</v>
      </c>
      <c r="J12" s="23">
        <v>0</v>
      </c>
      <c r="K12" s="23">
        <v>0</v>
      </c>
      <c r="L12" s="23">
        <v>0</v>
      </c>
      <c r="M12" s="23">
        <v>0</v>
      </c>
      <c r="N12" s="23">
        <v>3.7</v>
      </c>
      <c r="O12" s="23">
        <v>0</v>
      </c>
      <c r="P12" s="23">
        <v>0.1</v>
      </c>
      <c r="Q12" s="23">
        <v>0</v>
      </c>
      <c r="R12" s="23">
        <v>0</v>
      </c>
      <c r="S12" s="23">
        <v>0.21</v>
      </c>
      <c r="T12" s="23">
        <v>0.04</v>
      </c>
      <c r="U12" s="23">
        <v>0.43</v>
      </c>
      <c r="V12" s="23">
        <v>6.01</v>
      </c>
      <c r="W12" s="23">
        <v>1.53</v>
      </c>
      <c r="X12" s="23">
        <v>0.42</v>
      </c>
      <c r="Y12" s="23">
        <v>0.75</v>
      </c>
      <c r="Z12" s="23">
        <v>0.03</v>
      </c>
      <c r="AA12" s="23">
        <v>0</v>
      </c>
      <c r="AB12" s="23">
        <v>0.33</v>
      </c>
      <c r="AC12" s="23">
        <v>7.0000000000000007E-2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0.59</v>
      </c>
      <c r="AJ12" s="20">
        <v>0</v>
      </c>
      <c r="AK12" s="20">
        <v>0.5</v>
      </c>
      <c r="AL12" s="20">
        <v>0.56999999999999995</v>
      </c>
      <c r="AM12" s="20">
        <v>0.47</v>
      </c>
      <c r="AN12" s="20">
        <v>0.86</v>
      </c>
      <c r="AO12" s="20">
        <v>0.22</v>
      </c>
      <c r="AP12" s="20">
        <v>0.9</v>
      </c>
      <c r="AQ12" s="20">
        <v>0</v>
      </c>
      <c r="AR12" s="20">
        <v>1.1499999999999999</v>
      </c>
      <c r="AS12" s="20">
        <v>0</v>
      </c>
      <c r="AT12" s="20">
        <v>0</v>
      </c>
      <c r="AU12" s="20">
        <v>0</v>
      </c>
      <c r="AV12" s="20">
        <v>0.65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149.58000000000001</v>
      </c>
      <c r="CC12" s="24"/>
      <c r="CD12" s="24"/>
      <c r="CE12" s="20">
        <v>0.05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3.66</v>
      </c>
      <c r="CQ12" s="20">
        <v>0</v>
      </c>
      <c r="CR12" s="28"/>
    </row>
    <row r="13" spans="1:96" s="26" customFormat="1" ht="31.5" x14ac:dyDescent="0.25">
      <c r="A13" s="21" t="str">
        <f>"3/4"</f>
        <v>3/4</v>
      </c>
      <c r="B13" s="27" t="s">
        <v>99</v>
      </c>
      <c r="C13" s="23" t="str">
        <f>"200"</f>
        <v>200</v>
      </c>
      <c r="D13" s="23">
        <v>6.05</v>
      </c>
      <c r="E13" s="23">
        <v>0</v>
      </c>
      <c r="F13" s="23">
        <v>6.48</v>
      </c>
      <c r="G13" s="23">
        <v>6.48</v>
      </c>
      <c r="H13" s="23">
        <v>31.72</v>
      </c>
      <c r="I13" s="23">
        <v>201.328554</v>
      </c>
      <c r="J13" s="23">
        <v>0.92</v>
      </c>
      <c r="K13" s="23">
        <v>3.25</v>
      </c>
      <c r="L13" s="23">
        <v>0</v>
      </c>
      <c r="M13" s="23">
        <v>0</v>
      </c>
      <c r="N13" s="23">
        <v>0.67</v>
      </c>
      <c r="O13" s="23">
        <v>25.79</v>
      </c>
      <c r="P13" s="23">
        <v>5.26</v>
      </c>
      <c r="Q13" s="23">
        <v>0</v>
      </c>
      <c r="R13" s="23">
        <v>0</v>
      </c>
      <c r="S13" s="23">
        <v>0</v>
      </c>
      <c r="T13" s="23">
        <v>1.33</v>
      </c>
      <c r="U13" s="23">
        <v>193.07</v>
      </c>
      <c r="V13" s="23">
        <v>184.38</v>
      </c>
      <c r="W13" s="23">
        <v>11.29</v>
      </c>
      <c r="X13" s="23">
        <v>93.2</v>
      </c>
      <c r="Y13" s="23">
        <v>136.24</v>
      </c>
      <c r="Z13" s="23">
        <v>3.2</v>
      </c>
      <c r="AA13" s="23">
        <v>0</v>
      </c>
      <c r="AB13" s="23">
        <v>4.41</v>
      </c>
      <c r="AC13" s="23">
        <v>0.98</v>
      </c>
      <c r="AD13" s="23">
        <v>2.59</v>
      </c>
      <c r="AE13" s="23">
        <v>0.18</v>
      </c>
      <c r="AF13" s="23">
        <v>0.09</v>
      </c>
      <c r="AG13" s="23">
        <v>1.75</v>
      </c>
      <c r="AH13" s="23">
        <v>3.53</v>
      </c>
      <c r="AI13" s="23">
        <v>0</v>
      </c>
      <c r="AJ13" s="20">
        <v>0</v>
      </c>
      <c r="AK13" s="20">
        <v>283.32</v>
      </c>
      <c r="AL13" s="20">
        <v>220.89</v>
      </c>
      <c r="AM13" s="20">
        <v>357.75</v>
      </c>
      <c r="AN13" s="20">
        <v>254.51</v>
      </c>
      <c r="AO13" s="20">
        <v>153.66</v>
      </c>
      <c r="AP13" s="20">
        <v>192.08</v>
      </c>
      <c r="AQ13" s="20">
        <v>86.44</v>
      </c>
      <c r="AR13" s="20">
        <v>284.27999999999997</v>
      </c>
      <c r="AS13" s="20">
        <v>278.52</v>
      </c>
      <c r="AT13" s="20">
        <v>537.82000000000005</v>
      </c>
      <c r="AU13" s="20">
        <v>529.17999999999995</v>
      </c>
      <c r="AV13" s="20">
        <v>144.06</v>
      </c>
      <c r="AW13" s="20">
        <v>345.74</v>
      </c>
      <c r="AX13" s="20">
        <v>1085.25</v>
      </c>
      <c r="AY13" s="20">
        <v>0</v>
      </c>
      <c r="AZ13" s="20">
        <v>240.1</v>
      </c>
      <c r="BA13" s="20">
        <v>291</v>
      </c>
      <c r="BB13" s="20">
        <v>206.49</v>
      </c>
      <c r="BC13" s="20">
        <v>158.47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0.56000000000000005</v>
      </c>
      <c r="BL13" s="20">
        <v>0</v>
      </c>
      <c r="BM13" s="20">
        <v>0.22</v>
      </c>
      <c r="BN13" s="20">
        <v>0.02</v>
      </c>
      <c r="BO13" s="20">
        <v>0.03</v>
      </c>
      <c r="BP13" s="20">
        <v>0</v>
      </c>
      <c r="BQ13" s="20">
        <v>0</v>
      </c>
      <c r="BR13" s="20">
        <v>0.01</v>
      </c>
      <c r="BS13" s="20">
        <v>1.68</v>
      </c>
      <c r="BT13" s="20">
        <v>0.01</v>
      </c>
      <c r="BU13" s="20">
        <v>0</v>
      </c>
      <c r="BV13" s="20">
        <v>3.4</v>
      </c>
      <c r="BW13" s="20">
        <v>0.05</v>
      </c>
      <c r="BX13" s="20">
        <v>0</v>
      </c>
      <c r="BY13" s="20">
        <v>0</v>
      </c>
      <c r="BZ13" s="20">
        <v>0</v>
      </c>
      <c r="CA13" s="20">
        <v>0</v>
      </c>
      <c r="CB13" s="20">
        <v>166.87</v>
      </c>
      <c r="CC13" s="24"/>
      <c r="CD13" s="24"/>
      <c r="CE13" s="20">
        <v>0.74</v>
      </c>
      <c r="CF13" s="20"/>
      <c r="CG13" s="20">
        <v>22.34</v>
      </c>
      <c r="CH13" s="20">
        <v>13.34</v>
      </c>
      <c r="CI13" s="20">
        <v>17.84</v>
      </c>
      <c r="CJ13" s="20">
        <v>1881.51</v>
      </c>
      <c r="CK13" s="20">
        <v>913.38</v>
      </c>
      <c r="CL13" s="20">
        <v>1397.44</v>
      </c>
      <c r="CM13" s="20">
        <v>42.15</v>
      </c>
      <c r="CN13" s="20">
        <v>26.72</v>
      </c>
      <c r="CO13" s="20">
        <v>34.44</v>
      </c>
      <c r="CP13" s="20">
        <v>0</v>
      </c>
      <c r="CQ13" s="20">
        <v>0.5</v>
      </c>
      <c r="CR13" s="28"/>
    </row>
    <row r="14" spans="1:96" s="20" customFormat="1" x14ac:dyDescent="0.25">
      <c r="A14" s="21" t="str">
        <f>"-"</f>
        <v>-</v>
      </c>
      <c r="B14" s="27" t="s">
        <v>100</v>
      </c>
      <c r="C14" s="23" t="str">
        <f>"10"</f>
        <v>10</v>
      </c>
      <c r="D14" s="23">
        <v>0.05</v>
      </c>
      <c r="E14" s="23">
        <v>0</v>
      </c>
      <c r="F14" s="23">
        <v>0</v>
      </c>
      <c r="G14" s="23">
        <v>0</v>
      </c>
      <c r="H14" s="23">
        <v>7.26</v>
      </c>
      <c r="I14" s="23">
        <v>27.787999999999997</v>
      </c>
      <c r="J14" s="23">
        <v>0</v>
      </c>
      <c r="K14" s="23">
        <v>0</v>
      </c>
      <c r="L14" s="23">
        <v>0</v>
      </c>
      <c r="M14" s="23">
        <v>0</v>
      </c>
      <c r="N14" s="23">
        <v>7.16</v>
      </c>
      <c r="O14" s="23">
        <v>0</v>
      </c>
      <c r="P14" s="23">
        <v>0.1</v>
      </c>
      <c r="Q14" s="23">
        <v>0</v>
      </c>
      <c r="R14" s="23">
        <v>0</v>
      </c>
      <c r="S14" s="23">
        <v>0.06</v>
      </c>
      <c r="T14" s="23">
        <v>0.04</v>
      </c>
      <c r="U14" s="23">
        <v>0.2</v>
      </c>
      <c r="V14" s="23">
        <v>15.2</v>
      </c>
      <c r="W14" s="23">
        <v>1.2</v>
      </c>
      <c r="X14" s="23">
        <v>0.9</v>
      </c>
      <c r="Y14" s="23">
        <v>1.8</v>
      </c>
      <c r="Z14" s="23">
        <v>0.04</v>
      </c>
      <c r="AA14" s="23">
        <v>0</v>
      </c>
      <c r="AB14" s="23">
        <v>30</v>
      </c>
      <c r="AC14" s="23">
        <v>5</v>
      </c>
      <c r="AD14" s="23">
        <v>0.08</v>
      </c>
      <c r="AE14" s="23">
        <v>0</v>
      </c>
      <c r="AF14" s="23">
        <v>0</v>
      </c>
      <c r="AG14" s="23">
        <v>0.02</v>
      </c>
      <c r="AH14" s="23">
        <v>0.03</v>
      </c>
      <c r="AI14" s="23">
        <v>0.24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2.59</v>
      </c>
      <c r="CC14" s="24"/>
      <c r="CD14" s="24"/>
      <c r="CE14" s="20">
        <v>5</v>
      </c>
      <c r="CG14" s="20">
        <v>0.2</v>
      </c>
      <c r="CH14" s="20">
        <v>0.2</v>
      </c>
      <c r="CI14" s="20">
        <v>0.2</v>
      </c>
      <c r="CJ14" s="20">
        <v>20</v>
      </c>
      <c r="CK14" s="20">
        <v>8.1999999999999993</v>
      </c>
      <c r="CL14" s="20">
        <v>14.1</v>
      </c>
      <c r="CM14" s="20">
        <v>0.2</v>
      </c>
      <c r="CN14" s="20">
        <v>0.2</v>
      </c>
      <c r="CO14" s="20">
        <v>0.2</v>
      </c>
      <c r="CP14" s="20">
        <v>0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7.51</v>
      </c>
      <c r="E15" s="33">
        <v>0</v>
      </c>
      <c r="F15" s="33">
        <v>6.63</v>
      </c>
      <c r="G15" s="33">
        <v>6.63</v>
      </c>
      <c r="H15" s="33">
        <v>52.16</v>
      </c>
      <c r="I15" s="33">
        <v>289.29000000000002</v>
      </c>
      <c r="J15" s="33">
        <v>0.92</v>
      </c>
      <c r="K15" s="33">
        <v>3.25</v>
      </c>
      <c r="L15" s="33">
        <v>0</v>
      </c>
      <c r="M15" s="33">
        <v>0</v>
      </c>
      <c r="N15" s="33">
        <v>11.75</v>
      </c>
      <c r="O15" s="33">
        <v>34.909999999999997</v>
      </c>
      <c r="P15" s="33">
        <v>5.5</v>
      </c>
      <c r="Q15" s="33">
        <v>0</v>
      </c>
      <c r="R15" s="33">
        <v>0</v>
      </c>
      <c r="S15" s="33">
        <v>0.27</v>
      </c>
      <c r="T15" s="33">
        <v>1.77</v>
      </c>
      <c r="U15" s="33">
        <v>193.7</v>
      </c>
      <c r="V15" s="33">
        <v>205.59</v>
      </c>
      <c r="W15" s="33">
        <v>14.02</v>
      </c>
      <c r="X15" s="33">
        <v>94.52</v>
      </c>
      <c r="Y15" s="33">
        <v>138.79</v>
      </c>
      <c r="Z15" s="33">
        <v>3.27</v>
      </c>
      <c r="AA15" s="33">
        <v>0</v>
      </c>
      <c r="AB15" s="33">
        <v>34.74</v>
      </c>
      <c r="AC15" s="33">
        <v>6.05</v>
      </c>
      <c r="AD15" s="33">
        <v>2.68</v>
      </c>
      <c r="AE15" s="33">
        <v>0.18</v>
      </c>
      <c r="AF15" s="33">
        <v>0.09</v>
      </c>
      <c r="AG15" s="33">
        <v>1.77</v>
      </c>
      <c r="AH15" s="33">
        <v>3.57</v>
      </c>
      <c r="AI15" s="33">
        <v>0.83</v>
      </c>
      <c r="AJ15" s="34">
        <v>0</v>
      </c>
      <c r="AK15" s="34">
        <v>347.68</v>
      </c>
      <c r="AL15" s="34">
        <v>287.93</v>
      </c>
      <c r="AM15" s="34">
        <v>460.01</v>
      </c>
      <c r="AN15" s="34">
        <v>289.12</v>
      </c>
      <c r="AO15" s="34">
        <v>173.89</v>
      </c>
      <c r="AP15" s="34">
        <v>233</v>
      </c>
      <c r="AQ15" s="34">
        <v>101.57</v>
      </c>
      <c r="AR15" s="34">
        <v>357.81</v>
      </c>
      <c r="AS15" s="34">
        <v>323.41000000000003</v>
      </c>
      <c r="AT15" s="34">
        <v>600.46</v>
      </c>
      <c r="AU15" s="34">
        <v>580.86</v>
      </c>
      <c r="AV15" s="34">
        <v>171.85</v>
      </c>
      <c r="AW15" s="34">
        <v>393.77</v>
      </c>
      <c r="AX15" s="34">
        <v>1486.84</v>
      </c>
      <c r="AY15" s="34">
        <v>0</v>
      </c>
      <c r="AZ15" s="34">
        <v>370.95</v>
      </c>
      <c r="BA15" s="34">
        <v>347.9</v>
      </c>
      <c r="BB15" s="34">
        <v>244.24</v>
      </c>
      <c r="BC15" s="34">
        <v>188.39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0.56999999999999995</v>
      </c>
      <c r="BL15" s="34">
        <v>0</v>
      </c>
      <c r="BM15" s="34">
        <v>0.22</v>
      </c>
      <c r="BN15" s="34">
        <v>0.02</v>
      </c>
      <c r="BO15" s="34">
        <v>0.03</v>
      </c>
      <c r="BP15" s="34">
        <v>0</v>
      </c>
      <c r="BQ15" s="34">
        <v>0</v>
      </c>
      <c r="BR15" s="34">
        <v>0.01</v>
      </c>
      <c r="BS15" s="34">
        <v>1.69</v>
      </c>
      <c r="BT15" s="34">
        <v>0.01</v>
      </c>
      <c r="BU15" s="34">
        <v>0</v>
      </c>
      <c r="BV15" s="34">
        <v>3.45</v>
      </c>
      <c r="BW15" s="34">
        <v>0.05</v>
      </c>
      <c r="BX15" s="34">
        <v>0</v>
      </c>
      <c r="BY15" s="34">
        <v>0</v>
      </c>
      <c r="BZ15" s="34">
        <v>0</v>
      </c>
      <c r="CA15" s="34">
        <v>0</v>
      </c>
      <c r="CB15" s="34">
        <v>326.86</v>
      </c>
      <c r="CC15" s="25"/>
      <c r="CD15" s="25">
        <f>$I$15/$I$34*100</f>
        <v>27.55142857142857</v>
      </c>
      <c r="CE15" s="34">
        <v>5.79</v>
      </c>
      <c r="CF15" s="34"/>
      <c r="CG15" s="34">
        <v>26.85</v>
      </c>
      <c r="CH15" s="34">
        <v>17.7</v>
      </c>
      <c r="CI15" s="34">
        <v>22.27</v>
      </c>
      <c r="CJ15" s="34">
        <v>2746.97</v>
      </c>
      <c r="CK15" s="34">
        <v>1254.3599999999999</v>
      </c>
      <c r="CL15" s="34">
        <v>2000.66</v>
      </c>
      <c r="CM15" s="34">
        <v>90.54</v>
      </c>
      <c r="CN15" s="34">
        <v>56.79</v>
      </c>
      <c r="CO15" s="34">
        <v>73.67</v>
      </c>
      <c r="CP15" s="34">
        <v>3.66</v>
      </c>
      <c r="CQ15" s="34">
        <v>0.5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2</v>
      </c>
      <c r="CH17" s="20">
        <v>2</v>
      </c>
      <c r="CI17" s="20">
        <v>2</v>
      </c>
      <c r="CJ17" s="20">
        <v>150</v>
      </c>
      <c r="CK17" s="20">
        <v>150</v>
      </c>
      <c r="CL17" s="20">
        <v>150</v>
      </c>
      <c r="CM17" s="20">
        <v>46.8</v>
      </c>
      <c r="CN17" s="20">
        <v>46.8</v>
      </c>
      <c r="CO17" s="20">
        <v>46.8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4.6361904761904764</v>
      </c>
      <c r="CE18" s="34">
        <v>5</v>
      </c>
      <c r="CF18" s="34"/>
      <c r="CG18" s="34">
        <v>2</v>
      </c>
      <c r="CH18" s="34">
        <v>2</v>
      </c>
      <c r="CI18" s="34">
        <v>2</v>
      </c>
      <c r="CJ18" s="34">
        <v>150</v>
      </c>
      <c r="CK18" s="34">
        <v>150</v>
      </c>
      <c r="CL18" s="34">
        <v>150</v>
      </c>
      <c r="CM18" s="34">
        <v>46.8</v>
      </c>
      <c r="CN18" s="34">
        <v>46.8</v>
      </c>
      <c r="CO18" s="34">
        <v>46.8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"20"</f>
        <v>20</v>
      </c>
      <c r="D20" s="23">
        <v>1.32</v>
      </c>
      <c r="E20" s="23">
        <v>0</v>
      </c>
      <c r="F20" s="23">
        <v>0.13</v>
      </c>
      <c r="G20" s="23">
        <v>0.13</v>
      </c>
      <c r="H20" s="23">
        <v>9.3800000000000008</v>
      </c>
      <c r="I20" s="23">
        <v>44.780199999999994</v>
      </c>
      <c r="J20" s="23">
        <v>0</v>
      </c>
      <c r="K20" s="23">
        <v>0</v>
      </c>
      <c r="L20" s="23">
        <v>0</v>
      </c>
      <c r="M20" s="23">
        <v>0</v>
      </c>
      <c r="N20" s="23">
        <v>0.22</v>
      </c>
      <c r="O20" s="23">
        <v>9.1199999999999992</v>
      </c>
      <c r="P20" s="23">
        <v>0.04</v>
      </c>
      <c r="Q20" s="23">
        <v>0</v>
      </c>
      <c r="R20" s="23">
        <v>0</v>
      </c>
      <c r="S20" s="23">
        <v>0</v>
      </c>
      <c r="T20" s="23">
        <v>0.36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63.86</v>
      </c>
      <c r="AL20" s="20">
        <v>66.47</v>
      </c>
      <c r="AM20" s="20">
        <v>101.79</v>
      </c>
      <c r="AN20" s="20">
        <v>33.76</v>
      </c>
      <c r="AO20" s="20">
        <v>20.010000000000002</v>
      </c>
      <c r="AP20" s="20">
        <v>40.020000000000003</v>
      </c>
      <c r="AQ20" s="20">
        <v>15.14</v>
      </c>
      <c r="AR20" s="20">
        <v>72.38</v>
      </c>
      <c r="AS20" s="20">
        <v>44.89</v>
      </c>
      <c r="AT20" s="20">
        <v>62.64</v>
      </c>
      <c r="AU20" s="20">
        <v>51.68</v>
      </c>
      <c r="AV20" s="20">
        <v>27.14</v>
      </c>
      <c r="AW20" s="20">
        <v>48.02</v>
      </c>
      <c r="AX20" s="20">
        <v>401.59</v>
      </c>
      <c r="AY20" s="20">
        <v>0</v>
      </c>
      <c r="AZ20" s="20">
        <v>130.85</v>
      </c>
      <c r="BA20" s="20">
        <v>56.9</v>
      </c>
      <c r="BB20" s="20">
        <v>37.76</v>
      </c>
      <c r="BC20" s="20">
        <v>29.93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0.02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0.01</v>
      </c>
      <c r="BT20" s="20">
        <v>0</v>
      </c>
      <c r="BU20" s="20">
        <v>0</v>
      </c>
      <c r="BV20" s="20">
        <v>0.06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7.82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950</v>
      </c>
      <c r="CK20" s="20">
        <v>366</v>
      </c>
      <c r="CL20" s="20">
        <v>658</v>
      </c>
      <c r="CM20" s="20">
        <v>7.6</v>
      </c>
      <c r="CN20" s="20">
        <v>7.6</v>
      </c>
      <c r="CO20" s="20">
        <v>7.6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"30"</f>
        <v>30</v>
      </c>
      <c r="D21" s="23">
        <v>1.98</v>
      </c>
      <c r="E21" s="23">
        <v>0</v>
      </c>
      <c r="F21" s="23">
        <v>0.36</v>
      </c>
      <c r="G21" s="23">
        <v>0.36</v>
      </c>
      <c r="H21" s="23">
        <v>12.51</v>
      </c>
      <c r="I21" s="23">
        <v>58.013999999999996</v>
      </c>
      <c r="J21" s="23">
        <v>0.06</v>
      </c>
      <c r="K21" s="23">
        <v>0</v>
      </c>
      <c r="L21" s="23">
        <v>0</v>
      </c>
      <c r="M21" s="23">
        <v>0</v>
      </c>
      <c r="N21" s="23">
        <v>0.36</v>
      </c>
      <c r="O21" s="23">
        <v>9.66</v>
      </c>
      <c r="P21" s="23">
        <v>2.4900000000000002</v>
      </c>
      <c r="Q21" s="23">
        <v>0</v>
      </c>
      <c r="R21" s="23">
        <v>0</v>
      </c>
      <c r="S21" s="23">
        <v>0.3</v>
      </c>
      <c r="T21" s="23">
        <v>0.75</v>
      </c>
      <c r="U21" s="23">
        <v>183</v>
      </c>
      <c r="V21" s="23">
        <v>73.5</v>
      </c>
      <c r="W21" s="23">
        <v>10.5</v>
      </c>
      <c r="X21" s="23">
        <v>14.1</v>
      </c>
      <c r="Y21" s="23">
        <v>47.4</v>
      </c>
      <c r="Z21" s="23">
        <v>1.17</v>
      </c>
      <c r="AA21" s="23">
        <v>0</v>
      </c>
      <c r="AB21" s="23">
        <v>1.5</v>
      </c>
      <c r="AC21" s="23">
        <v>0.3</v>
      </c>
      <c r="AD21" s="23">
        <v>0.42</v>
      </c>
      <c r="AE21" s="23">
        <v>0.05</v>
      </c>
      <c r="AF21" s="23">
        <v>0.02</v>
      </c>
      <c r="AG21" s="23">
        <v>0.21</v>
      </c>
      <c r="AH21" s="23">
        <v>0.6</v>
      </c>
      <c r="AI21" s="23">
        <v>0</v>
      </c>
      <c r="AJ21" s="20">
        <v>0</v>
      </c>
      <c r="AK21" s="20">
        <v>96.6</v>
      </c>
      <c r="AL21" s="20">
        <v>74.400000000000006</v>
      </c>
      <c r="AM21" s="20">
        <v>128.1</v>
      </c>
      <c r="AN21" s="20">
        <v>66.900000000000006</v>
      </c>
      <c r="AO21" s="20">
        <v>27.9</v>
      </c>
      <c r="AP21" s="20">
        <v>59.4</v>
      </c>
      <c r="AQ21" s="20">
        <v>24</v>
      </c>
      <c r="AR21" s="20">
        <v>111.3</v>
      </c>
      <c r="AS21" s="20">
        <v>89.1</v>
      </c>
      <c r="AT21" s="20">
        <v>87.3</v>
      </c>
      <c r="AU21" s="20">
        <v>139.19999999999999</v>
      </c>
      <c r="AV21" s="20">
        <v>37.200000000000003</v>
      </c>
      <c r="AW21" s="20">
        <v>93</v>
      </c>
      <c r="AX21" s="20">
        <v>467.7</v>
      </c>
      <c r="AY21" s="20">
        <v>0</v>
      </c>
      <c r="AZ21" s="20">
        <v>157.80000000000001</v>
      </c>
      <c r="BA21" s="20">
        <v>87.3</v>
      </c>
      <c r="BB21" s="20">
        <v>54</v>
      </c>
      <c r="BC21" s="20">
        <v>39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0.04</v>
      </c>
      <c r="BL21" s="20">
        <v>0</v>
      </c>
      <c r="BM21" s="20">
        <v>0</v>
      </c>
      <c r="BN21" s="20">
        <v>0.01</v>
      </c>
      <c r="BO21" s="20">
        <v>0</v>
      </c>
      <c r="BP21" s="20">
        <v>0</v>
      </c>
      <c r="BQ21" s="20">
        <v>0</v>
      </c>
      <c r="BR21" s="20">
        <v>0</v>
      </c>
      <c r="BS21" s="20">
        <v>0.03</v>
      </c>
      <c r="BT21" s="20">
        <v>0</v>
      </c>
      <c r="BU21" s="20">
        <v>0</v>
      </c>
      <c r="BV21" s="20">
        <v>0.14000000000000001</v>
      </c>
      <c r="BW21" s="20">
        <v>0.02</v>
      </c>
      <c r="BX21" s="20">
        <v>0</v>
      </c>
      <c r="BY21" s="20">
        <v>0</v>
      </c>
      <c r="BZ21" s="20">
        <v>0</v>
      </c>
      <c r="CA21" s="20">
        <v>0</v>
      </c>
      <c r="CB21" s="20">
        <v>14.1</v>
      </c>
      <c r="CC21" s="24"/>
      <c r="CD21" s="24"/>
      <c r="CE21" s="20">
        <v>0.25</v>
      </c>
      <c r="CF21" s="20"/>
      <c r="CG21" s="20">
        <v>5</v>
      </c>
      <c r="CH21" s="20">
        <v>5</v>
      </c>
      <c r="CI21" s="20">
        <v>5</v>
      </c>
      <c r="CJ21" s="20">
        <v>950</v>
      </c>
      <c r="CK21" s="20">
        <v>366</v>
      </c>
      <c r="CL21" s="20">
        <v>658</v>
      </c>
      <c r="CM21" s="20">
        <v>9.5</v>
      </c>
      <c r="CN21" s="20">
        <v>7.9</v>
      </c>
      <c r="CO21" s="20">
        <v>8.6999999999999993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"4/2"</f>
        <v>4/2</v>
      </c>
      <c r="B22" s="27" t="s">
        <v>107</v>
      </c>
      <c r="C22" s="23" t="str">
        <f>"150"</f>
        <v>150</v>
      </c>
      <c r="D22" s="23">
        <v>1.31</v>
      </c>
      <c r="E22" s="23">
        <v>0</v>
      </c>
      <c r="F22" s="23">
        <v>3.28</v>
      </c>
      <c r="G22" s="23">
        <v>3.16</v>
      </c>
      <c r="H22" s="23">
        <v>10.35</v>
      </c>
      <c r="I22" s="23">
        <v>72.869980560000002</v>
      </c>
      <c r="J22" s="23">
        <v>0.74</v>
      </c>
      <c r="K22" s="23">
        <v>1.95</v>
      </c>
      <c r="L22" s="23">
        <v>0</v>
      </c>
      <c r="M22" s="23">
        <v>0</v>
      </c>
      <c r="N22" s="23">
        <v>5.16</v>
      </c>
      <c r="O22" s="23">
        <v>3.64</v>
      </c>
      <c r="P22" s="23">
        <v>1.56</v>
      </c>
      <c r="Q22" s="23">
        <v>0</v>
      </c>
      <c r="R22" s="23">
        <v>0</v>
      </c>
      <c r="S22" s="23">
        <v>0.15</v>
      </c>
      <c r="T22" s="23">
        <v>1.1299999999999999</v>
      </c>
      <c r="U22" s="23">
        <v>138.79</v>
      </c>
      <c r="V22" s="23">
        <v>257.08</v>
      </c>
      <c r="W22" s="23">
        <v>22.46</v>
      </c>
      <c r="X22" s="23">
        <v>16.04</v>
      </c>
      <c r="Y22" s="23">
        <v>36.69</v>
      </c>
      <c r="Z22" s="23">
        <v>0.79</v>
      </c>
      <c r="AA22" s="23">
        <v>2.27</v>
      </c>
      <c r="AB22" s="23">
        <v>584.6</v>
      </c>
      <c r="AC22" s="23">
        <v>125.63</v>
      </c>
      <c r="AD22" s="23">
        <v>1.43</v>
      </c>
      <c r="AE22" s="23">
        <v>0.03</v>
      </c>
      <c r="AF22" s="23">
        <v>0.03</v>
      </c>
      <c r="AG22" s="23">
        <v>0.4</v>
      </c>
      <c r="AH22" s="23">
        <v>0.75</v>
      </c>
      <c r="AI22" s="23">
        <v>4.09</v>
      </c>
      <c r="AJ22" s="20">
        <v>0</v>
      </c>
      <c r="AK22" s="20">
        <v>65.2</v>
      </c>
      <c r="AL22" s="20">
        <v>62.08</v>
      </c>
      <c r="AM22" s="20">
        <v>98.77</v>
      </c>
      <c r="AN22" s="20">
        <v>110.78</v>
      </c>
      <c r="AO22" s="20">
        <v>28.76</v>
      </c>
      <c r="AP22" s="20">
        <v>62.03</v>
      </c>
      <c r="AQ22" s="20">
        <v>18.36</v>
      </c>
      <c r="AR22" s="20">
        <v>57.24</v>
      </c>
      <c r="AS22" s="20">
        <v>72.959999999999994</v>
      </c>
      <c r="AT22" s="20">
        <v>107.63</v>
      </c>
      <c r="AU22" s="20">
        <v>215.21</v>
      </c>
      <c r="AV22" s="20">
        <v>35.01</v>
      </c>
      <c r="AW22" s="20">
        <v>61.01</v>
      </c>
      <c r="AX22" s="20">
        <v>287.68</v>
      </c>
      <c r="AY22" s="20">
        <v>0</v>
      </c>
      <c r="AZ22" s="20">
        <v>57.2</v>
      </c>
      <c r="BA22" s="20">
        <v>63.43</v>
      </c>
      <c r="BB22" s="20">
        <v>51.96</v>
      </c>
      <c r="BC22" s="20">
        <v>20.02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0.18</v>
      </c>
      <c r="BL22" s="20">
        <v>0</v>
      </c>
      <c r="BM22" s="20">
        <v>0.11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0.66</v>
      </c>
      <c r="BT22" s="20">
        <v>0</v>
      </c>
      <c r="BU22" s="20">
        <v>0</v>
      </c>
      <c r="BV22" s="20">
        <v>1.8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188.91</v>
      </c>
      <c r="CC22" s="24"/>
      <c r="CD22" s="24"/>
      <c r="CE22" s="20">
        <v>99.7</v>
      </c>
      <c r="CF22" s="20"/>
      <c r="CG22" s="20">
        <v>1.29</v>
      </c>
      <c r="CH22" s="20">
        <v>0.89</v>
      </c>
      <c r="CI22" s="20">
        <v>1.0900000000000001</v>
      </c>
      <c r="CJ22" s="20">
        <v>53.5</v>
      </c>
      <c r="CK22" s="20">
        <v>20.420000000000002</v>
      </c>
      <c r="CL22" s="20">
        <v>36.96</v>
      </c>
      <c r="CM22" s="20">
        <v>2.23</v>
      </c>
      <c r="CN22" s="20">
        <v>1.18</v>
      </c>
      <c r="CO22" s="20">
        <v>1.71</v>
      </c>
      <c r="CP22" s="20">
        <v>0.78</v>
      </c>
      <c r="CQ22" s="20">
        <v>0.3</v>
      </c>
      <c r="CR22" s="28"/>
    </row>
    <row r="23" spans="1:96" s="26" customFormat="1" ht="31.5" x14ac:dyDescent="0.25">
      <c r="A23" s="21" t="str">
        <f>"5/9"</f>
        <v>5/9</v>
      </c>
      <c r="B23" s="27" t="s">
        <v>108</v>
      </c>
      <c r="C23" s="23" t="str">
        <f>"50"</f>
        <v>50</v>
      </c>
      <c r="D23" s="23">
        <v>7.07</v>
      </c>
      <c r="E23" s="23">
        <v>6.4</v>
      </c>
      <c r="F23" s="23">
        <v>5.92</v>
      </c>
      <c r="G23" s="23">
        <v>0.81</v>
      </c>
      <c r="H23" s="23">
        <v>4.0599999999999996</v>
      </c>
      <c r="I23" s="23">
        <v>98.000104999999991</v>
      </c>
      <c r="J23" s="23">
        <v>1.76</v>
      </c>
      <c r="K23" s="23">
        <v>0.65</v>
      </c>
      <c r="L23" s="23">
        <v>0</v>
      </c>
      <c r="M23" s="23">
        <v>0</v>
      </c>
      <c r="N23" s="23">
        <v>0.09</v>
      </c>
      <c r="O23" s="23">
        <v>3.89</v>
      </c>
      <c r="P23" s="23">
        <v>7.0000000000000007E-2</v>
      </c>
      <c r="Q23" s="23">
        <v>0</v>
      </c>
      <c r="R23" s="23">
        <v>0</v>
      </c>
      <c r="S23" s="23">
        <v>0</v>
      </c>
      <c r="T23" s="23">
        <v>0.67</v>
      </c>
      <c r="U23" s="23">
        <v>104.32</v>
      </c>
      <c r="V23" s="23">
        <v>63.11</v>
      </c>
      <c r="W23" s="23">
        <v>6.48</v>
      </c>
      <c r="X23" s="23">
        <v>6.33</v>
      </c>
      <c r="Y23" s="23">
        <v>53.53</v>
      </c>
      <c r="Z23" s="23">
        <v>0.59</v>
      </c>
      <c r="AA23" s="23">
        <v>20.72</v>
      </c>
      <c r="AB23" s="23">
        <v>3.7</v>
      </c>
      <c r="AC23" s="23">
        <v>26.64</v>
      </c>
      <c r="AD23" s="23">
        <v>0.66</v>
      </c>
      <c r="AE23" s="23">
        <v>0.03</v>
      </c>
      <c r="AF23" s="23">
        <v>0.05</v>
      </c>
      <c r="AG23" s="23">
        <v>2.59</v>
      </c>
      <c r="AH23" s="23">
        <v>4.6900000000000004</v>
      </c>
      <c r="AI23" s="23">
        <v>0.13</v>
      </c>
      <c r="AJ23" s="20">
        <v>0</v>
      </c>
      <c r="AK23" s="20">
        <v>339.88</v>
      </c>
      <c r="AL23" s="20">
        <v>275.35000000000002</v>
      </c>
      <c r="AM23" s="20">
        <v>547.76</v>
      </c>
      <c r="AN23" s="20">
        <v>572.45000000000005</v>
      </c>
      <c r="AO23" s="20">
        <v>175.56</v>
      </c>
      <c r="AP23" s="20">
        <v>320.64</v>
      </c>
      <c r="AQ23" s="20">
        <v>110.26</v>
      </c>
      <c r="AR23" s="20">
        <v>296.7</v>
      </c>
      <c r="AS23" s="20">
        <v>427.83</v>
      </c>
      <c r="AT23" s="20">
        <v>460.42</v>
      </c>
      <c r="AU23" s="20">
        <v>598.1</v>
      </c>
      <c r="AV23" s="20">
        <v>184.26</v>
      </c>
      <c r="AW23" s="20">
        <v>506.65</v>
      </c>
      <c r="AX23" s="20">
        <v>1108.26</v>
      </c>
      <c r="AY23" s="20">
        <v>53.08</v>
      </c>
      <c r="AZ23" s="20">
        <v>373.13</v>
      </c>
      <c r="BA23" s="20">
        <v>331.63</v>
      </c>
      <c r="BB23" s="20">
        <v>243.46</v>
      </c>
      <c r="BC23" s="20">
        <v>93.16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0.05</v>
      </c>
      <c r="BL23" s="20">
        <v>0</v>
      </c>
      <c r="BM23" s="20">
        <v>0.03</v>
      </c>
      <c r="BN23" s="20">
        <v>0</v>
      </c>
      <c r="BO23" s="20">
        <v>0.01</v>
      </c>
      <c r="BP23" s="20">
        <v>0</v>
      </c>
      <c r="BQ23" s="20">
        <v>0</v>
      </c>
      <c r="BR23" s="20">
        <v>0</v>
      </c>
      <c r="BS23" s="20">
        <v>0.18</v>
      </c>
      <c r="BT23" s="20">
        <v>0</v>
      </c>
      <c r="BU23" s="20">
        <v>0</v>
      </c>
      <c r="BV23" s="20">
        <v>0.47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38.49</v>
      </c>
      <c r="CC23" s="24"/>
      <c r="CD23" s="24"/>
      <c r="CE23" s="20">
        <v>21.34</v>
      </c>
      <c r="CF23" s="20"/>
      <c r="CG23" s="20">
        <v>2.5499999999999998</v>
      </c>
      <c r="CH23" s="20">
        <v>1.21</v>
      </c>
      <c r="CI23" s="20">
        <v>1.88</v>
      </c>
      <c r="CJ23" s="20">
        <v>273.02999999999997</v>
      </c>
      <c r="CK23" s="20">
        <v>165.83</v>
      </c>
      <c r="CL23" s="20">
        <v>219.43</v>
      </c>
      <c r="CM23" s="20">
        <v>1.82</v>
      </c>
      <c r="CN23" s="20">
        <v>1.37</v>
      </c>
      <c r="CO23" s="20">
        <v>1.6</v>
      </c>
      <c r="CP23" s="20">
        <v>0</v>
      </c>
      <c r="CQ23" s="20">
        <v>0.25</v>
      </c>
      <c r="CR23" s="28"/>
    </row>
    <row r="24" spans="1:96" s="26" customFormat="1" x14ac:dyDescent="0.25">
      <c r="A24" s="21" t="str">
        <f>"32/3"</f>
        <v>32/3</v>
      </c>
      <c r="B24" s="27" t="s">
        <v>109</v>
      </c>
      <c r="C24" s="23" t="str">
        <f>"200"</f>
        <v>200</v>
      </c>
      <c r="D24" s="23">
        <v>3.34</v>
      </c>
      <c r="E24" s="23">
        <v>0</v>
      </c>
      <c r="F24" s="23">
        <v>5.3</v>
      </c>
      <c r="G24" s="23">
        <v>5.3</v>
      </c>
      <c r="H24" s="23">
        <v>23.13</v>
      </c>
      <c r="I24" s="23">
        <v>147.20033857999999</v>
      </c>
      <c r="J24" s="23">
        <v>0.7</v>
      </c>
      <c r="K24" s="23">
        <v>3.25</v>
      </c>
      <c r="L24" s="23">
        <v>0</v>
      </c>
      <c r="M24" s="23">
        <v>0</v>
      </c>
      <c r="N24" s="23">
        <v>8.1999999999999993</v>
      </c>
      <c r="O24" s="23">
        <v>11.27</v>
      </c>
      <c r="P24" s="23">
        <v>3.65</v>
      </c>
      <c r="Q24" s="23">
        <v>0</v>
      </c>
      <c r="R24" s="23">
        <v>0</v>
      </c>
      <c r="S24" s="23">
        <v>0.48</v>
      </c>
      <c r="T24" s="23">
        <v>2.3199999999999998</v>
      </c>
      <c r="U24" s="23">
        <v>213.85</v>
      </c>
      <c r="V24" s="23">
        <v>643.55999999999995</v>
      </c>
      <c r="W24" s="23">
        <v>49</v>
      </c>
      <c r="X24" s="23">
        <v>45.7</v>
      </c>
      <c r="Y24" s="23">
        <v>90.62</v>
      </c>
      <c r="Z24" s="23">
        <v>1.41</v>
      </c>
      <c r="AA24" s="23">
        <v>0</v>
      </c>
      <c r="AB24" s="23">
        <v>6682.5</v>
      </c>
      <c r="AC24" s="23">
        <v>1263.1500000000001</v>
      </c>
      <c r="AD24" s="23">
        <v>2.64</v>
      </c>
      <c r="AE24" s="23">
        <v>0.12</v>
      </c>
      <c r="AF24" s="23">
        <v>0.1</v>
      </c>
      <c r="AG24" s="23">
        <v>1.53</v>
      </c>
      <c r="AH24" s="23">
        <v>2.4</v>
      </c>
      <c r="AI24" s="23">
        <v>14.15</v>
      </c>
      <c r="AJ24" s="20">
        <v>0</v>
      </c>
      <c r="AK24" s="20">
        <v>78.67</v>
      </c>
      <c r="AL24" s="20">
        <v>79</v>
      </c>
      <c r="AM24" s="20">
        <v>107.22</v>
      </c>
      <c r="AN24" s="20">
        <v>92.71</v>
      </c>
      <c r="AO24" s="20">
        <v>24.94</v>
      </c>
      <c r="AP24" s="20">
        <v>71.760000000000005</v>
      </c>
      <c r="AQ24" s="20">
        <v>24.46</v>
      </c>
      <c r="AR24" s="20">
        <v>81.540000000000006</v>
      </c>
      <c r="AS24" s="20">
        <v>103.8</v>
      </c>
      <c r="AT24" s="20">
        <v>172</v>
      </c>
      <c r="AU24" s="20">
        <v>204.83</v>
      </c>
      <c r="AV24" s="20">
        <v>34.299999999999997</v>
      </c>
      <c r="AW24" s="20">
        <v>72.459999999999994</v>
      </c>
      <c r="AX24" s="20">
        <v>481.2</v>
      </c>
      <c r="AY24" s="20">
        <v>0</v>
      </c>
      <c r="AZ24" s="20">
        <v>88.64</v>
      </c>
      <c r="BA24" s="20">
        <v>75.03</v>
      </c>
      <c r="BB24" s="20">
        <v>56.99</v>
      </c>
      <c r="BC24" s="20">
        <v>29.27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0.21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1.27</v>
      </c>
      <c r="BT24" s="20">
        <v>0</v>
      </c>
      <c r="BU24" s="20">
        <v>0</v>
      </c>
      <c r="BV24" s="20">
        <v>2.96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218.6</v>
      </c>
      <c r="CC24" s="24"/>
      <c r="CD24" s="24"/>
      <c r="CE24" s="20">
        <v>1113.75</v>
      </c>
      <c r="CF24" s="20"/>
      <c r="CG24" s="20">
        <v>1.58</v>
      </c>
      <c r="CH24" s="20">
        <v>0.95</v>
      </c>
      <c r="CI24" s="20">
        <v>1.27</v>
      </c>
      <c r="CJ24" s="20">
        <v>72.709999999999994</v>
      </c>
      <c r="CK24" s="20">
        <v>27.6</v>
      </c>
      <c r="CL24" s="20">
        <v>50.15</v>
      </c>
      <c r="CM24" s="20">
        <v>1.78</v>
      </c>
      <c r="CN24" s="20">
        <v>0.92</v>
      </c>
      <c r="CO24" s="20">
        <v>1.35</v>
      </c>
      <c r="CP24" s="20">
        <v>0</v>
      </c>
      <c r="CQ24" s="20">
        <v>0.5</v>
      </c>
      <c r="CR24" s="28"/>
    </row>
    <row r="25" spans="1:96" s="26" customFormat="1" x14ac:dyDescent="0.25">
      <c r="A25" s="21" t="str">
        <f>"7/10"</f>
        <v>7/10</v>
      </c>
      <c r="B25" s="27" t="s">
        <v>110</v>
      </c>
      <c r="C25" s="23" t="str">
        <f>"200"</f>
        <v>200</v>
      </c>
      <c r="D25" s="23">
        <v>0.16</v>
      </c>
      <c r="E25" s="23">
        <v>0</v>
      </c>
      <c r="F25" s="23">
        <v>0.04</v>
      </c>
      <c r="G25" s="23">
        <v>0.04</v>
      </c>
      <c r="H25" s="23">
        <v>12.2</v>
      </c>
      <c r="I25" s="23">
        <v>47.687819999999995</v>
      </c>
      <c r="J25" s="23">
        <v>0</v>
      </c>
      <c r="K25" s="23">
        <v>0</v>
      </c>
      <c r="L25" s="23">
        <v>0</v>
      </c>
      <c r="M25" s="23">
        <v>0</v>
      </c>
      <c r="N25" s="23">
        <v>11.84</v>
      </c>
      <c r="O25" s="23">
        <v>0.02</v>
      </c>
      <c r="P25" s="23">
        <v>0.34</v>
      </c>
      <c r="Q25" s="23">
        <v>0</v>
      </c>
      <c r="R25" s="23">
        <v>0</v>
      </c>
      <c r="S25" s="23">
        <v>0.32</v>
      </c>
      <c r="T25" s="23">
        <v>0.13</v>
      </c>
      <c r="U25" s="23">
        <v>4.0599999999999996</v>
      </c>
      <c r="V25" s="23">
        <v>50.99</v>
      </c>
      <c r="W25" s="23">
        <v>7.47</v>
      </c>
      <c r="X25" s="23">
        <v>4.9400000000000004</v>
      </c>
      <c r="Y25" s="23">
        <v>5.58</v>
      </c>
      <c r="Z25" s="23">
        <v>0.13</v>
      </c>
      <c r="AA25" s="23">
        <v>0</v>
      </c>
      <c r="AB25" s="23">
        <v>18</v>
      </c>
      <c r="AC25" s="23">
        <v>3.4</v>
      </c>
      <c r="AD25" s="23">
        <v>0.06</v>
      </c>
      <c r="AE25" s="23">
        <v>0.01</v>
      </c>
      <c r="AF25" s="23">
        <v>0.01</v>
      </c>
      <c r="AG25" s="23">
        <v>7.0000000000000007E-2</v>
      </c>
      <c r="AH25" s="23">
        <v>0.1</v>
      </c>
      <c r="AI25" s="23">
        <v>1.2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226.89</v>
      </c>
      <c r="CC25" s="24"/>
      <c r="CD25" s="24"/>
      <c r="CE25" s="20">
        <v>3</v>
      </c>
      <c r="CF25" s="20"/>
      <c r="CG25" s="20">
        <v>0.24</v>
      </c>
      <c r="CH25" s="20">
        <v>0.24</v>
      </c>
      <c r="CI25" s="20">
        <v>0.24</v>
      </c>
      <c r="CJ25" s="20">
        <v>27.25</v>
      </c>
      <c r="CK25" s="20">
        <v>10.43</v>
      </c>
      <c r="CL25" s="20">
        <v>18.84</v>
      </c>
      <c r="CM25" s="20">
        <v>2.5499999999999998</v>
      </c>
      <c r="CN25" s="20">
        <v>1.51</v>
      </c>
      <c r="CO25" s="20">
        <v>2.0299999999999998</v>
      </c>
      <c r="CP25" s="20">
        <v>10</v>
      </c>
      <c r="CQ25" s="20">
        <v>0</v>
      </c>
      <c r="CR25" s="28"/>
    </row>
    <row r="26" spans="1:96" s="20" customFormat="1" x14ac:dyDescent="0.25">
      <c r="A26" s="21" t="str">
        <f>"1/1"</f>
        <v>1/1</v>
      </c>
      <c r="B26" s="27" t="s">
        <v>111</v>
      </c>
      <c r="C26" s="23" t="str">
        <f>"30"</f>
        <v>30</v>
      </c>
      <c r="D26" s="23">
        <v>0.91</v>
      </c>
      <c r="E26" s="23">
        <v>0</v>
      </c>
      <c r="F26" s="23">
        <v>1.23</v>
      </c>
      <c r="G26" s="23">
        <v>1.23</v>
      </c>
      <c r="H26" s="23">
        <v>3.35</v>
      </c>
      <c r="I26" s="23">
        <v>25.261655999999995</v>
      </c>
      <c r="J26" s="23">
        <v>0.15</v>
      </c>
      <c r="K26" s="23">
        <v>0.78</v>
      </c>
      <c r="L26" s="23">
        <v>0</v>
      </c>
      <c r="M26" s="23">
        <v>0</v>
      </c>
      <c r="N26" s="23">
        <v>0.97</v>
      </c>
      <c r="O26" s="23">
        <v>0.94</v>
      </c>
      <c r="P26" s="23">
        <v>1.44</v>
      </c>
      <c r="Q26" s="23">
        <v>0</v>
      </c>
      <c r="R26" s="23">
        <v>0</v>
      </c>
      <c r="S26" s="23">
        <v>0.03</v>
      </c>
      <c r="T26" s="23">
        <v>0.38</v>
      </c>
      <c r="U26" s="23">
        <v>105.84</v>
      </c>
      <c r="V26" s="23">
        <v>29.11</v>
      </c>
      <c r="W26" s="23">
        <v>5.88</v>
      </c>
      <c r="X26" s="23">
        <v>6.17</v>
      </c>
      <c r="Y26" s="23">
        <v>18.25</v>
      </c>
      <c r="Z26" s="23">
        <v>0.21</v>
      </c>
      <c r="AA26" s="23">
        <v>0</v>
      </c>
      <c r="AB26" s="23">
        <v>88.2</v>
      </c>
      <c r="AC26" s="23">
        <v>15</v>
      </c>
      <c r="AD26" s="23">
        <v>0.59</v>
      </c>
      <c r="AE26" s="23">
        <v>0.03</v>
      </c>
      <c r="AF26" s="23">
        <v>0.01</v>
      </c>
      <c r="AG26" s="23">
        <v>0.21</v>
      </c>
      <c r="AH26" s="23">
        <v>0.39</v>
      </c>
      <c r="AI26" s="23">
        <v>2.94</v>
      </c>
      <c r="AJ26" s="20">
        <v>0</v>
      </c>
      <c r="AK26" s="20">
        <v>47.04</v>
      </c>
      <c r="AL26" s="20">
        <v>41.16</v>
      </c>
      <c r="AM26" s="20">
        <v>67.62</v>
      </c>
      <c r="AN26" s="20">
        <v>67.62</v>
      </c>
      <c r="AO26" s="20">
        <v>8.82</v>
      </c>
      <c r="AP26" s="20">
        <v>44.1</v>
      </c>
      <c r="AQ26" s="20">
        <v>10.58</v>
      </c>
      <c r="AR26" s="20">
        <v>38.22</v>
      </c>
      <c r="AS26" s="20">
        <v>41.16</v>
      </c>
      <c r="AT26" s="20">
        <v>100.84</v>
      </c>
      <c r="AU26" s="20">
        <v>138.18</v>
      </c>
      <c r="AV26" s="20">
        <v>18.82</v>
      </c>
      <c r="AW26" s="20">
        <v>47.04</v>
      </c>
      <c r="AX26" s="20">
        <v>102.9</v>
      </c>
      <c r="AY26" s="20">
        <v>0</v>
      </c>
      <c r="AZ26" s="20">
        <v>44.98</v>
      </c>
      <c r="BA26" s="20">
        <v>47.92</v>
      </c>
      <c r="BB26" s="20">
        <v>29.4</v>
      </c>
      <c r="BC26" s="20">
        <v>8.5299999999999994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7.0000000000000007E-2</v>
      </c>
      <c r="BL26" s="20">
        <v>0</v>
      </c>
      <c r="BM26" s="20">
        <v>0.05</v>
      </c>
      <c r="BN26" s="20">
        <v>0</v>
      </c>
      <c r="BO26" s="20">
        <v>0.01</v>
      </c>
      <c r="BP26" s="20">
        <v>0</v>
      </c>
      <c r="BQ26" s="20">
        <v>0</v>
      </c>
      <c r="BR26" s="20">
        <v>0</v>
      </c>
      <c r="BS26" s="20">
        <v>0.28000000000000003</v>
      </c>
      <c r="BT26" s="20">
        <v>0</v>
      </c>
      <c r="BU26" s="20">
        <v>0</v>
      </c>
      <c r="BV26" s="20">
        <v>0.69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25.17</v>
      </c>
      <c r="CC26" s="24"/>
      <c r="CD26" s="24"/>
      <c r="CE26" s="20">
        <v>14.7</v>
      </c>
      <c r="CG26" s="20">
        <v>2.4500000000000002</v>
      </c>
      <c r="CH26" s="20">
        <v>0.61</v>
      </c>
      <c r="CI26" s="20">
        <v>1.53</v>
      </c>
      <c r="CJ26" s="20">
        <v>257.39999999999998</v>
      </c>
      <c r="CK26" s="20">
        <v>60.98</v>
      </c>
      <c r="CL26" s="20">
        <v>159.19</v>
      </c>
      <c r="CM26" s="20">
        <v>5.04</v>
      </c>
      <c r="CN26" s="20">
        <v>4.03</v>
      </c>
      <c r="CO26" s="20">
        <v>4.53</v>
      </c>
      <c r="CP26" s="20">
        <v>0</v>
      </c>
      <c r="CQ26" s="20">
        <v>0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16.09</v>
      </c>
      <c r="E27" s="33">
        <v>6.4</v>
      </c>
      <c r="F27" s="33">
        <v>16.27</v>
      </c>
      <c r="G27" s="33">
        <v>11.04</v>
      </c>
      <c r="H27" s="33">
        <v>74.98</v>
      </c>
      <c r="I27" s="33">
        <v>493.81</v>
      </c>
      <c r="J27" s="33">
        <v>3.4</v>
      </c>
      <c r="K27" s="33">
        <v>6.63</v>
      </c>
      <c r="L27" s="33">
        <v>0</v>
      </c>
      <c r="M27" s="33">
        <v>0</v>
      </c>
      <c r="N27" s="33">
        <v>26.84</v>
      </c>
      <c r="O27" s="33">
        <v>38.54</v>
      </c>
      <c r="P27" s="33">
        <v>9.59</v>
      </c>
      <c r="Q27" s="33">
        <v>0</v>
      </c>
      <c r="R27" s="33">
        <v>0</v>
      </c>
      <c r="S27" s="33">
        <v>1.28</v>
      </c>
      <c r="T27" s="33">
        <v>5.75</v>
      </c>
      <c r="U27" s="33">
        <v>749.87</v>
      </c>
      <c r="V27" s="33">
        <v>1117.33</v>
      </c>
      <c r="W27" s="33">
        <v>101.79</v>
      </c>
      <c r="X27" s="33">
        <v>93.28</v>
      </c>
      <c r="Y27" s="33">
        <v>252.07</v>
      </c>
      <c r="Z27" s="33">
        <v>4.3</v>
      </c>
      <c r="AA27" s="33">
        <v>22.99</v>
      </c>
      <c r="AB27" s="33">
        <v>7378.5</v>
      </c>
      <c r="AC27" s="33">
        <v>1434.12</v>
      </c>
      <c r="AD27" s="33">
        <v>5.8</v>
      </c>
      <c r="AE27" s="33">
        <v>0.27</v>
      </c>
      <c r="AF27" s="33">
        <v>0.23</v>
      </c>
      <c r="AG27" s="33">
        <v>5</v>
      </c>
      <c r="AH27" s="33">
        <v>8.93</v>
      </c>
      <c r="AI27" s="33">
        <v>22.52</v>
      </c>
      <c r="AJ27" s="34">
        <v>0</v>
      </c>
      <c r="AK27" s="34">
        <v>691.25</v>
      </c>
      <c r="AL27" s="34">
        <v>598.45000000000005</v>
      </c>
      <c r="AM27" s="34">
        <v>1051.25</v>
      </c>
      <c r="AN27" s="34">
        <v>944.22</v>
      </c>
      <c r="AO27" s="34">
        <v>285.99</v>
      </c>
      <c r="AP27" s="34">
        <v>597.95000000000005</v>
      </c>
      <c r="AQ27" s="34">
        <v>202.8</v>
      </c>
      <c r="AR27" s="34">
        <v>657.39</v>
      </c>
      <c r="AS27" s="34">
        <v>779.75</v>
      </c>
      <c r="AT27" s="34">
        <v>990.83</v>
      </c>
      <c r="AU27" s="34">
        <v>1347.19</v>
      </c>
      <c r="AV27" s="34">
        <v>336.73</v>
      </c>
      <c r="AW27" s="34">
        <v>828.19</v>
      </c>
      <c r="AX27" s="34">
        <v>2849.34</v>
      </c>
      <c r="AY27" s="34">
        <v>53.08</v>
      </c>
      <c r="AZ27" s="34">
        <v>852.6</v>
      </c>
      <c r="BA27" s="34">
        <v>662.21</v>
      </c>
      <c r="BB27" s="34">
        <v>473.57</v>
      </c>
      <c r="BC27" s="34">
        <v>219.89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0.72</v>
      </c>
      <c r="BL27" s="34">
        <v>0</v>
      </c>
      <c r="BM27" s="34">
        <v>0.41</v>
      </c>
      <c r="BN27" s="34">
        <v>0.03</v>
      </c>
      <c r="BO27" s="34">
        <v>7.0000000000000007E-2</v>
      </c>
      <c r="BP27" s="34">
        <v>0</v>
      </c>
      <c r="BQ27" s="34">
        <v>0</v>
      </c>
      <c r="BR27" s="34">
        <v>0.01</v>
      </c>
      <c r="BS27" s="34">
        <v>2.44</v>
      </c>
      <c r="BT27" s="34">
        <v>0</v>
      </c>
      <c r="BU27" s="34">
        <v>0</v>
      </c>
      <c r="BV27" s="34">
        <v>6.11</v>
      </c>
      <c r="BW27" s="34">
        <v>0.03</v>
      </c>
      <c r="BX27" s="34">
        <v>0</v>
      </c>
      <c r="BY27" s="34">
        <v>0</v>
      </c>
      <c r="BZ27" s="34">
        <v>0</v>
      </c>
      <c r="CA27" s="34">
        <v>0</v>
      </c>
      <c r="CB27" s="34">
        <v>719.97</v>
      </c>
      <c r="CC27" s="25"/>
      <c r="CD27" s="25">
        <f>$I$27/$I$34*100</f>
        <v>47.029523809523809</v>
      </c>
      <c r="CE27" s="34">
        <v>1252.74</v>
      </c>
      <c r="CF27" s="34"/>
      <c r="CG27" s="34">
        <v>13.11</v>
      </c>
      <c r="CH27" s="34">
        <v>8.9</v>
      </c>
      <c r="CI27" s="34">
        <v>11</v>
      </c>
      <c r="CJ27" s="34">
        <v>2583.89</v>
      </c>
      <c r="CK27" s="34">
        <v>1017.26</v>
      </c>
      <c r="CL27" s="34">
        <v>1800.57</v>
      </c>
      <c r="CM27" s="34">
        <v>30.52</v>
      </c>
      <c r="CN27" s="34">
        <v>24.52</v>
      </c>
      <c r="CO27" s="34">
        <v>27.53</v>
      </c>
      <c r="CP27" s="34">
        <v>10.78</v>
      </c>
      <c r="CQ27" s="34">
        <v>1.05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2850</v>
      </c>
      <c r="CK29" s="20">
        <v>1098</v>
      </c>
      <c r="CL29" s="20">
        <v>1974</v>
      </c>
      <c r="CM29" s="20">
        <v>22.8</v>
      </c>
      <c r="CN29" s="20">
        <v>22.8</v>
      </c>
      <c r="CO29" s="20">
        <v>22.8</v>
      </c>
      <c r="CP29" s="20">
        <v>0</v>
      </c>
      <c r="CQ29" s="20">
        <v>0</v>
      </c>
      <c r="CR29" s="28"/>
    </row>
    <row r="30" spans="1:96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3.08</v>
      </c>
      <c r="CH30" s="20">
        <v>3.08</v>
      </c>
      <c r="CI30" s="20">
        <v>3.08</v>
      </c>
      <c r="CJ30" s="20">
        <v>341.6</v>
      </c>
      <c r="CK30" s="20">
        <v>136.71</v>
      </c>
      <c r="CL30" s="20">
        <v>239.15</v>
      </c>
      <c r="CM30" s="20">
        <v>33.07</v>
      </c>
      <c r="CN30" s="20">
        <v>19.55</v>
      </c>
      <c r="CO30" s="20">
        <v>26.31</v>
      </c>
      <c r="CP30" s="20">
        <v>3.75</v>
      </c>
      <c r="CQ30" s="20">
        <v>0</v>
      </c>
      <c r="CR30" s="28"/>
    </row>
    <row r="31" spans="1:96" s="20" customFormat="1" ht="47.25" x14ac:dyDescent="0.25">
      <c r="A31" s="21" t="str">
        <f>"17/3"</f>
        <v>17/3</v>
      </c>
      <c r="B31" s="27" t="s">
        <v>115</v>
      </c>
      <c r="C31" s="23" t="str">
        <f>"90"</f>
        <v>90</v>
      </c>
      <c r="D31" s="23">
        <v>1.74</v>
      </c>
      <c r="E31" s="23">
        <v>0</v>
      </c>
      <c r="F31" s="23">
        <v>8.1300000000000008</v>
      </c>
      <c r="G31" s="23">
        <v>9.24</v>
      </c>
      <c r="H31" s="23">
        <v>23.73</v>
      </c>
      <c r="I31" s="23">
        <v>169.97726025</v>
      </c>
      <c r="J31" s="23">
        <v>1.19</v>
      </c>
      <c r="K31" s="23">
        <v>5.85</v>
      </c>
      <c r="L31" s="23">
        <v>0</v>
      </c>
      <c r="M31" s="23">
        <v>0</v>
      </c>
      <c r="N31" s="23">
        <v>11.48</v>
      </c>
      <c r="O31" s="23">
        <v>9.93</v>
      </c>
      <c r="P31" s="23">
        <v>2.3199999999999998</v>
      </c>
      <c r="Q31" s="23">
        <v>0</v>
      </c>
      <c r="R31" s="23">
        <v>0</v>
      </c>
      <c r="S31" s="23">
        <v>0.28999999999999998</v>
      </c>
      <c r="T31" s="23">
        <v>1.03</v>
      </c>
      <c r="U31" s="23">
        <v>111.04</v>
      </c>
      <c r="V31" s="23">
        <v>170.56</v>
      </c>
      <c r="W31" s="23">
        <v>19.91</v>
      </c>
      <c r="X31" s="23">
        <v>24.75</v>
      </c>
      <c r="Y31" s="23">
        <v>52.76</v>
      </c>
      <c r="Z31" s="23">
        <v>0.69</v>
      </c>
      <c r="AA31" s="23">
        <v>0</v>
      </c>
      <c r="AB31" s="23">
        <v>4107.1499999999996</v>
      </c>
      <c r="AC31" s="23">
        <v>855.68</v>
      </c>
      <c r="AD31" s="23">
        <v>4.25</v>
      </c>
      <c r="AE31" s="23">
        <v>0.04</v>
      </c>
      <c r="AF31" s="23">
        <v>0.04</v>
      </c>
      <c r="AG31" s="23">
        <v>0.57999999999999996</v>
      </c>
      <c r="AH31" s="23">
        <v>1.03</v>
      </c>
      <c r="AI31" s="23">
        <v>0.86</v>
      </c>
      <c r="AJ31" s="20">
        <v>0</v>
      </c>
      <c r="AK31" s="20">
        <v>75.91</v>
      </c>
      <c r="AL31" s="20">
        <v>60.13</v>
      </c>
      <c r="AM31" s="20">
        <v>104.23</v>
      </c>
      <c r="AN31" s="20">
        <v>51.56</v>
      </c>
      <c r="AO31" s="20">
        <v>25.95</v>
      </c>
      <c r="AP31" s="20">
        <v>46.36</v>
      </c>
      <c r="AQ31" s="20">
        <v>17.170000000000002</v>
      </c>
      <c r="AR31" s="20">
        <v>64.11</v>
      </c>
      <c r="AS31" s="20">
        <v>73.73</v>
      </c>
      <c r="AT31" s="20">
        <v>87.67</v>
      </c>
      <c r="AU31" s="20">
        <v>129.63</v>
      </c>
      <c r="AV31" s="20">
        <v>29.36</v>
      </c>
      <c r="AW31" s="20">
        <v>56.32</v>
      </c>
      <c r="AX31" s="20">
        <v>261.94</v>
      </c>
      <c r="AY31" s="20">
        <v>0</v>
      </c>
      <c r="AZ31" s="20">
        <v>58.12</v>
      </c>
      <c r="BA31" s="20">
        <v>59.33</v>
      </c>
      <c r="BB31" s="20">
        <v>47.71</v>
      </c>
      <c r="BC31" s="20">
        <v>23.95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0.51</v>
      </c>
      <c r="BL31" s="20">
        <v>0</v>
      </c>
      <c r="BM31" s="20">
        <v>0.33</v>
      </c>
      <c r="BN31" s="20">
        <v>0.02</v>
      </c>
      <c r="BO31" s="20">
        <v>0.06</v>
      </c>
      <c r="BP31" s="20">
        <v>0</v>
      </c>
      <c r="BQ31" s="20">
        <v>0</v>
      </c>
      <c r="BR31" s="20">
        <v>0</v>
      </c>
      <c r="BS31" s="20">
        <v>1.92</v>
      </c>
      <c r="BT31" s="20">
        <v>0</v>
      </c>
      <c r="BU31" s="20">
        <v>0</v>
      </c>
      <c r="BV31" s="20">
        <v>5.34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72.34</v>
      </c>
      <c r="CC31" s="24"/>
      <c r="CD31" s="24"/>
      <c r="CE31" s="20">
        <v>684.53</v>
      </c>
      <c r="CG31" s="20">
        <v>5.79</v>
      </c>
      <c r="CH31" s="20">
        <v>3.49</v>
      </c>
      <c r="CI31" s="20">
        <v>4.6399999999999997</v>
      </c>
      <c r="CJ31" s="20">
        <v>445.79</v>
      </c>
      <c r="CK31" s="20">
        <v>174.84</v>
      </c>
      <c r="CL31" s="20">
        <v>310.31</v>
      </c>
      <c r="CM31" s="20">
        <v>4.34</v>
      </c>
      <c r="CN31" s="20">
        <v>2.42</v>
      </c>
      <c r="CO31" s="20">
        <v>3.38</v>
      </c>
      <c r="CP31" s="20">
        <v>2.25</v>
      </c>
      <c r="CQ31" s="20">
        <v>0.23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3.12</v>
      </c>
      <c r="E32" s="33">
        <v>0</v>
      </c>
      <c r="F32" s="33">
        <v>8.2799999999999994</v>
      </c>
      <c r="G32" s="33">
        <v>9.3800000000000008</v>
      </c>
      <c r="H32" s="33">
        <v>36.82</v>
      </c>
      <c r="I32" s="33">
        <v>229.17</v>
      </c>
      <c r="J32" s="33">
        <v>1.19</v>
      </c>
      <c r="K32" s="33">
        <v>5.85</v>
      </c>
      <c r="L32" s="33">
        <v>0</v>
      </c>
      <c r="M32" s="33">
        <v>0</v>
      </c>
      <c r="N32" s="33">
        <v>15.38</v>
      </c>
      <c r="O32" s="33">
        <v>19.05</v>
      </c>
      <c r="P32" s="33">
        <v>2.39</v>
      </c>
      <c r="Q32" s="33">
        <v>0</v>
      </c>
      <c r="R32" s="33">
        <v>0</v>
      </c>
      <c r="S32" s="33">
        <v>0.28999999999999998</v>
      </c>
      <c r="T32" s="33">
        <v>1.41</v>
      </c>
      <c r="U32" s="33">
        <v>111.08</v>
      </c>
      <c r="V32" s="33">
        <v>170.67</v>
      </c>
      <c r="W32" s="33">
        <v>20.02</v>
      </c>
      <c r="X32" s="33">
        <v>24.75</v>
      </c>
      <c r="Y32" s="33">
        <v>52.76</v>
      </c>
      <c r="Z32" s="33">
        <v>0.71</v>
      </c>
      <c r="AA32" s="33">
        <v>0</v>
      </c>
      <c r="AB32" s="33">
        <v>4107.1499999999996</v>
      </c>
      <c r="AC32" s="33">
        <v>855.68</v>
      </c>
      <c r="AD32" s="33">
        <v>4.25</v>
      </c>
      <c r="AE32" s="33">
        <v>0.04</v>
      </c>
      <c r="AF32" s="33">
        <v>0.04</v>
      </c>
      <c r="AG32" s="33">
        <v>0.57999999999999996</v>
      </c>
      <c r="AH32" s="33">
        <v>1.03</v>
      </c>
      <c r="AI32" s="33">
        <v>0.86</v>
      </c>
      <c r="AJ32" s="34">
        <v>0</v>
      </c>
      <c r="AK32" s="34">
        <v>139.77000000000001</v>
      </c>
      <c r="AL32" s="34">
        <v>126.6</v>
      </c>
      <c r="AM32" s="34">
        <v>206.02</v>
      </c>
      <c r="AN32" s="34">
        <v>85.32</v>
      </c>
      <c r="AO32" s="34">
        <v>45.96</v>
      </c>
      <c r="AP32" s="34">
        <v>86.38</v>
      </c>
      <c r="AQ32" s="34">
        <v>32.31</v>
      </c>
      <c r="AR32" s="34">
        <v>136.49</v>
      </c>
      <c r="AS32" s="34">
        <v>118.62</v>
      </c>
      <c r="AT32" s="34">
        <v>150.31</v>
      </c>
      <c r="AU32" s="34">
        <v>181.31</v>
      </c>
      <c r="AV32" s="34">
        <v>56.5</v>
      </c>
      <c r="AW32" s="34">
        <v>104.35</v>
      </c>
      <c r="AX32" s="34">
        <v>663.53</v>
      </c>
      <c r="AY32" s="34">
        <v>0</v>
      </c>
      <c r="AZ32" s="34">
        <v>188.97</v>
      </c>
      <c r="BA32" s="34">
        <v>116.22</v>
      </c>
      <c r="BB32" s="34">
        <v>85.47</v>
      </c>
      <c r="BC32" s="34">
        <v>53.87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0.53</v>
      </c>
      <c r="BL32" s="34">
        <v>0</v>
      </c>
      <c r="BM32" s="34">
        <v>0.33</v>
      </c>
      <c r="BN32" s="34">
        <v>0.02</v>
      </c>
      <c r="BO32" s="34">
        <v>0.06</v>
      </c>
      <c r="BP32" s="34">
        <v>0</v>
      </c>
      <c r="BQ32" s="34">
        <v>0</v>
      </c>
      <c r="BR32" s="34">
        <v>0</v>
      </c>
      <c r="BS32" s="34">
        <v>1.93</v>
      </c>
      <c r="BT32" s="34">
        <v>0</v>
      </c>
      <c r="BU32" s="34">
        <v>0</v>
      </c>
      <c r="BV32" s="34">
        <v>5.39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230.18</v>
      </c>
      <c r="CC32" s="25"/>
      <c r="CD32" s="25">
        <f>$I$32/$I$34*100</f>
        <v>21.825714285714284</v>
      </c>
      <c r="CE32" s="34">
        <v>684.53</v>
      </c>
      <c r="CF32" s="34"/>
      <c r="CG32" s="34">
        <v>8.8800000000000008</v>
      </c>
      <c r="CH32" s="34">
        <v>6.58</v>
      </c>
      <c r="CI32" s="34">
        <v>7.73</v>
      </c>
      <c r="CJ32" s="34">
        <v>3637.39</v>
      </c>
      <c r="CK32" s="34">
        <v>1409.55</v>
      </c>
      <c r="CL32" s="34">
        <v>2523.4699999999998</v>
      </c>
      <c r="CM32" s="34">
        <v>60.22</v>
      </c>
      <c r="CN32" s="34">
        <v>44.77</v>
      </c>
      <c r="CO32" s="34">
        <v>52.49</v>
      </c>
      <c r="CP32" s="34">
        <v>6</v>
      </c>
      <c r="CQ32" s="34">
        <v>0.23</v>
      </c>
    </row>
    <row r="33" spans="1:95" s="30" customFormat="1" x14ac:dyDescent="0.25">
      <c r="A33" s="31"/>
      <c r="B33" s="32" t="s">
        <v>117</v>
      </c>
      <c r="C33" s="33"/>
      <c r="D33" s="33">
        <v>27.13</v>
      </c>
      <c r="E33" s="33">
        <v>6.4</v>
      </c>
      <c r="F33" s="33">
        <v>31.57</v>
      </c>
      <c r="G33" s="33">
        <v>27.46</v>
      </c>
      <c r="H33" s="33">
        <v>175.56</v>
      </c>
      <c r="I33" s="33">
        <v>1060.96</v>
      </c>
      <c r="J33" s="33">
        <v>5.62</v>
      </c>
      <c r="K33" s="33">
        <v>15.73</v>
      </c>
      <c r="L33" s="33">
        <v>0</v>
      </c>
      <c r="M33" s="33">
        <v>0</v>
      </c>
      <c r="N33" s="33">
        <v>62.97</v>
      </c>
      <c r="O33" s="33">
        <v>93.3</v>
      </c>
      <c r="P33" s="33">
        <v>19.29</v>
      </c>
      <c r="Q33" s="33">
        <v>0</v>
      </c>
      <c r="R33" s="33">
        <v>0</v>
      </c>
      <c r="S33" s="33">
        <v>2.63</v>
      </c>
      <c r="T33" s="33">
        <v>9.43</v>
      </c>
      <c r="U33" s="33">
        <v>1080.6500000000001</v>
      </c>
      <c r="V33" s="33">
        <v>1771.59</v>
      </c>
      <c r="W33" s="33">
        <v>151.83000000000001</v>
      </c>
      <c r="X33" s="33">
        <v>221.55</v>
      </c>
      <c r="Y33" s="33">
        <v>454.62</v>
      </c>
      <c r="Z33" s="33">
        <v>10.47</v>
      </c>
      <c r="AA33" s="33">
        <v>22.99</v>
      </c>
      <c r="AB33" s="33">
        <v>11550.39</v>
      </c>
      <c r="AC33" s="33">
        <v>2300.85</v>
      </c>
      <c r="AD33" s="33">
        <v>12.92</v>
      </c>
      <c r="AE33" s="33">
        <v>0.52</v>
      </c>
      <c r="AF33" s="33">
        <v>0.37</v>
      </c>
      <c r="AG33" s="33">
        <v>7.65</v>
      </c>
      <c r="AH33" s="33">
        <v>13.93</v>
      </c>
      <c r="AI33" s="33">
        <v>34.200000000000003</v>
      </c>
      <c r="AJ33" s="34">
        <v>0</v>
      </c>
      <c r="AK33" s="34">
        <v>1190.69</v>
      </c>
      <c r="AL33" s="34">
        <v>1025.98</v>
      </c>
      <c r="AM33" s="34">
        <v>1736.27</v>
      </c>
      <c r="AN33" s="34">
        <v>1336.66</v>
      </c>
      <c r="AO33" s="34">
        <v>508.84</v>
      </c>
      <c r="AP33" s="34">
        <v>928.33</v>
      </c>
      <c r="AQ33" s="34">
        <v>339.69</v>
      </c>
      <c r="AR33" s="34">
        <v>1160.69</v>
      </c>
      <c r="AS33" s="34">
        <v>1238.78</v>
      </c>
      <c r="AT33" s="34">
        <v>1751.6</v>
      </c>
      <c r="AU33" s="34">
        <v>2187.36</v>
      </c>
      <c r="AV33" s="34">
        <v>572.08000000000004</v>
      </c>
      <c r="AW33" s="34">
        <v>1340.31</v>
      </c>
      <c r="AX33" s="34">
        <v>5041.72</v>
      </c>
      <c r="AY33" s="34">
        <v>53.08</v>
      </c>
      <c r="AZ33" s="34">
        <v>1425.52</v>
      </c>
      <c r="BA33" s="34">
        <v>1142.33</v>
      </c>
      <c r="BB33" s="34">
        <v>809.28</v>
      </c>
      <c r="BC33" s="34">
        <v>467.16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1.83</v>
      </c>
      <c r="BL33" s="34">
        <v>0</v>
      </c>
      <c r="BM33" s="34">
        <v>0.96</v>
      </c>
      <c r="BN33" s="34">
        <v>0.08</v>
      </c>
      <c r="BO33" s="34">
        <v>0.16</v>
      </c>
      <c r="BP33" s="34">
        <v>0</v>
      </c>
      <c r="BQ33" s="34">
        <v>0</v>
      </c>
      <c r="BR33" s="34">
        <v>0.02</v>
      </c>
      <c r="BS33" s="34">
        <v>6.06</v>
      </c>
      <c r="BT33" s="34">
        <v>0.01</v>
      </c>
      <c r="BU33" s="34">
        <v>0</v>
      </c>
      <c r="BV33" s="34">
        <v>14.96</v>
      </c>
      <c r="BW33" s="34">
        <v>0.09</v>
      </c>
      <c r="BX33" s="34">
        <v>0</v>
      </c>
      <c r="BY33" s="34">
        <v>0</v>
      </c>
      <c r="BZ33" s="34">
        <v>0</v>
      </c>
      <c r="CA33" s="34">
        <v>0</v>
      </c>
      <c r="CB33" s="34">
        <v>1363.32</v>
      </c>
      <c r="CC33" s="25"/>
      <c r="CD33" s="25"/>
      <c r="CE33" s="34">
        <v>1948.05</v>
      </c>
      <c r="CF33" s="34"/>
      <c r="CG33" s="34">
        <v>50.83</v>
      </c>
      <c r="CH33" s="34">
        <v>35.17</v>
      </c>
      <c r="CI33" s="34">
        <v>43</v>
      </c>
      <c r="CJ33" s="34">
        <v>9118.25</v>
      </c>
      <c r="CK33" s="34">
        <v>3831.16</v>
      </c>
      <c r="CL33" s="34">
        <v>6474.7</v>
      </c>
      <c r="CM33" s="34">
        <v>228.07</v>
      </c>
      <c r="CN33" s="34">
        <v>172.88</v>
      </c>
      <c r="CO33" s="34">
        <v>200.48</v>
      </c>
      <c r="CP33" s="34">
        <v>20.440000000000001</v>
      </c>
      <c r="CQ33" s="34">
        <v>1.78</v>
      </c>
    </row>
    <row r="34" spans="1:95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-4.370000000000001</v>
      </c>
      <c r="E35" s="23">
        <f t="shared" si="0"/>
        <v>6.4</v>
      </c>
      <c r="F35" s="23">
        <f t="shared" si="0"/>
        <v>-3.6799999999999997</v>
      </c>
      <c r="G35" s="23">
        <f t="shared" si="0"/>
        <v>27.46</v>
      </c>
      <c r="H35" s="23">
        <f t="shared" si="0"/>
        <v>23.310000000000002</v>
      </c>
      <c r="I35" s="23">
        <f t="shared" si="0"/>
        <v>10.960000000000036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1771.59</v>
      </c>
      <c r="W35" s="23">
        <f t="shared" si="1"/>
        <v>151.83000000000001</v>
      </c>
      <c r="X35" s="23">
        <f t="shared" si="1"/>
        <v>221.55</v>
      </c>
      <c r="Y35" s="23">
        <f t="shared" si="1"/>
        <v>454.62</v>
      </c>
      <c r="Z35" s="23">
        <f t="shared" si="1"/>
        <v>10.47</v>
      </c>
      <c r="AA35" s="23">
        <f t="shared" si="1"/>
        <v>22.99</v>
      </c>
      <c r="AB35" s="23">
        <f t="shared" si="1"/>
        <v>11550.39</v>
      </c>
      <c r="AC35" s="23">
        <f t="shared" si="1"/>
        <v>1963.35</v>
      </c>
      <c r="AD35" s="23">
        <f t="shared" si="1"/>
        <v>12.92</v>
      </c>
      <c r="AE35" s="23">
        <f t="shared" si="1"/>
        <v>-8.0000000000000071E-2</v>
      </c>
      <c r="AF35" s="23">
        <f t="shared" si="1"/>
        <v>-0.30500000000000005</v>
      </c>
      <c r="AG35" s="23"/>
      <c r="AH35" s="23"/>
      <c r="AI35" s="23">
        <f>AI33-AI34</f>
        <v>0.45000000000000284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43</v>
      </c>
      <c r="CJ35" s="20"/>
      <c r="CK35" s="20"/>
      <c r="CL35" s="20">
        <f>CL33-CL34</f>
        <v>6474.7</v>
      </c>
      <c r="CM35" s="20"/>
      <c r="CN35" s="20"/>
      <c r="CO35" s="20">
        <f>CO33-CO34</f>
        <v>200.48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11</v>
      </c>
      <c r="E36" s="23"/>
      <c r="F36" s="23">
        <v>28</v>
      </c>
      <c r="G36" s="23"/>
      <c r="H36" s="23">
        <v>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U30"/>
  <sheetViews>
    <sheetView topLeftCell="A6" workbookViewId="0">
      <selection activeCell="A8" sqref="A8:CQ30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"28 августа 2023 г."</f>
        <v>28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(4)'!B3&lt;&gt;"",'Dop (4)'!B3,"")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"9/4"</f>
        <v>9/4</v>
      </c>
      <c r="B11" s="27" t="s">
        <v>192</v>
      </c>
      <c r="C11" s="23" t="str">
        <f>"300"</f>
        <v>300</v>
      </c>
      <c r="D11" s="23">
        <v>4.53</v>
      </c>
      <c r="E11" s="23">
        <v>0</v>
      </c>
      <c r="F11" s="23">
        <v>7.99</v>
      </c>
      <c r="G11" s="23">
        <v>7.99</v>
      </c>
      <c r="H11" s="23">
        <v>48.04</v>
      </c>
      <c r="I11" s="23">
        <v>282.90196799999995</v>
      </c>
      <c r="J11" s="23">
        <v>1.1399999999999999</v>
      </c>
      <c r="K11" s="23">
        <v>4.88</v>
      </c>
      <c r="L11" s="23">
        <v>0</v>
      </c>
      <c r="M11" s="23">
        <v>0</v>
      </c>
      <c r="N11" s="23">
        <v>0.45</v>
      </c>
      <c r="O11" s="23">
        <v>45.71</v>
      </c>
      <c r="P11" s="23">
        <v>1.88</v>
      </c>
      <c r="Q11" s="23">
        <v>0</v>
      </c>
      <c r="R11" s="23">
        <v>0</v>
      </c>
      <c r="S11" s="23">
        <v>0</v>
      </c>
      <c r="T11" s="23">
        <v>1.21</v>
      </c>
      <c r="U11" s="23">
        <v>295.26</v>
      </c>
      <c r="V11" s="23">
        <v>65.41</v>
      </c>
      <c r="W11" s="23">
        <v>7.8</v>
      </c>
      <c r="X11" s="23">
        <v>31.51</v>
      </c>
      <c r="Y11" s="23">
        <v>92.73</v>
      </c>
      <c r="Z11" s="23">
        <v>0.66</v>
      </c>
      <c r="AA11" s="23">
        <v>0</v>
      </c>
      <c r="AB11" s="23">
        <v>0</v>
      </c>
      <c r="AC11" s="23">
        <v>0</v>
      </c>
      <c r="AD11" s="23">
        <v>3.56</v>
      </c>
      <c r="AE11" s="23">
        <v>0.04</v>
      </c>
      <c r="AF11" s="23">
        <v>0.02</v>
      </c>
      <c r="AG11" s="23">
        <v>0.9</v>
      </c>
      <c r="AH11" s="23">
        <v>2.1800000000000002</v>
      </c>
      <c r="AI11" s="23">
        <v>0</v>
      </c>
      <c r="AJ11" s="20">
        <v>0</v>
      </c>
      <c r="AK11" s="20">
        <v>271.66000000000003</v>
      </c>
      <c r="AL11" s="20">
        <v>213.44</v>
      </c>
      <c r="AM11" s="20">
        <v>401.02</v>
      </c>
      <c r="AN11" s="20">
        <v>168.17</v>
      </c>
      <c r="AO11" s="20">
        <v>103.49</v>
      </c>
      <c r="AP11" s="20">
        <v>155.22999999999999</v>
      </c>
      <c r="AQ11" s="20">
        <v>64.680000000000007</v>
      </c>
      <c r="AR11" s="20">
        <v>239.32</v>
      </c>
      <c r="AS11" s="20">
        <v>252.25</v>
      </c>
      <c r="AT11" s="20">
        <v>329.87</v>
      </c>
      <c r="AU11" s="20">
        <v>349.27</v>
      </c>
      <c r="AV11" s="20">
        <v>109.96</v>
      </c>
      <c r="AW11" s="20">
        <v>206.98</v>
      </c>
      <c r="AX11" s="20">
        <v>776.16</v>
      </c>
      <c r="AY11" s="20">
        <v>0</v>
      </c>
      <c r="AZ11" s="20">
        <v>213.44</v>
      </c>
      <c r="BA11" s="20">
        <v>213.44</v>
      </c>
      <c r="BB11" s="20">
        <v>187.57</v>
      </c>
      <c r="BC11" s="20">
        <v>88.61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0.01</v>
      </c>
      <c r="BJ11" s="20">
        <v>0</v>
      </c>
      <c r="BK11" s="20">
        <v>0.56999999999999995</v>
      </c>
      <c r="BL11" s="20">
        <v>0</v>
      </c>
      <c r="BM11" s="20">
        <v>0.33</v>
      </c>
      <c r="BN11" s="20">
        <v>0.02</v>
      </c>
      <c r="BO11" s="20">
        <v>0.05</v>
      </c>
      <c r="BP11" s="20">
        <v>0</v>
      </c>
      <c r="BQ11" s="20">
        <v>0</v>
      </c>
      <c r="BR11" s="20">
        <v>0</v>
      </c>
      <c r="BS11" s="20">
        <v>1.95</v>
      </c>
      <c r="BT11" s="20">
        <v>0</v>
      </c>
      <c r="BU11" s="20">
        <v>0</v>
      </c>
      <c r="BV11" s="20">
        <v>4.46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255.25</v>
      </c>
      <c r="CC11" s="24"/>
      <c r="CD11" s="24"/>
      <c r="CE11" s="20">
        <v>0</v>
      </c>
      <c r="CF11" s="20"/>
      <c r="CG11" s="20">
        <v>24.49</v>
      </c>
      <c r="CH11" s="20">
        <v>14.34</v>
      </c>
      <c r="CI11" s="20">
        <v>19.420000000000002</v>
      </c>
      <c r="CJ11" s="20">
        <v>1928.07</v>
      </c>
      <c r="CK11" s="20">
        <v>932.25</v>
      </c>
      <c r="CL11" s="20">
        <v>1430.16</v>
      </c>
      <c r="CM11" s="20">
        <v>40.39</v>
      </c>
      <c r="CN11" s="20">
        <v>22.31</v>
      </c>
      <c r="CO11" s="20">
        <v>31.35</v>
      </c>
      <c r="CP11" s="20">
        <v>0</v>
      </c>
      <c r="CQ11" s="20">
        <v>0.75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x14ac:dyDescent="0.25">
      <c r="A13" s="21" t="str">
        <f>"1/6"</f>
        <v>1/6</v>
      </c>
      <c r="B13" s="27" t="s">
        <v>169</v>
      </c>
      <c r="C13" s="23" t="str">
        <f>"60"</f>
        <v>60</v>
      </c>
      <c r="D13" s="23">
        <v>7.62</v>
      </c>
      <c r="E13" s="23">
        <v>7.62</v>
      </c>
      <c r="F13" s="23">
        <v>6.9</v>
      </c>
      <c r="G13" s="23">
        <v>0</v>
      </c>
      <c r="H13" s="23">
        <v>0.42</v>
      </c>
      <c r="I13" s="23">
        <v>94.176000000000002</v>
      </c>
      <c r="J13" s="23">
        <v>1.8</v>
      </c>
      <c r="K13" s="23">
        <v>0</v>
      </c>
      <c r="L13" s="23">
        <v>0</v>
      </c>
      <c r="M13" s="23">
        <v>0</v>
      </c>
      <c r="N13" s="23">
        <v>0.42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0.6</v>
      </c>
      <c r="U13" s="23">
        <v>80.400000000000006</v>
      </c>
      <c r="V13" s="23">
        <v>84</v>
      </c>
      <c r="W13" s="23">
        <v>33</v>
      </c>
      <c r="X13" s="23">
        <v>7.2</v>
      </c>
      <c r="Y13" s="23">
        <v>115.2</v>
      </c>
      <c r="Z13" s="23">
        <v>1.5</v>
      </c>
      <c r="AA13" s="23">
        <v>150</v>
      </c>
      <c r="AB13" s="23">
        <v>36</v>
      </c>
      <c r="AC13" s="23">
        <v>156</v>
      </c>
      <c r="AD13" s="23">
        <v>0.36</v>
      </c>
      <c r="AE13" s="23">
        <v>0.04</v>
      </c>
      <c r="AF13" s="23">
        <v>0.26</v>
      </c>
      <c r="AG13" s="23">
        <v>0.12</v>
      </c>
      <c r="AH13" s="23">
        <v>2.16</v>
      </c>
      <c r="AI13" s="23">
        <v>0</v>
      </c>
      <c r="AJ13" s="20">
        <v>0</v>
      </c>
      <c r="AK13" s="20">
        <v>463.2</v>
      </c>
      <c r="AL13" s="20">
        <v>358.2</v>
      </c>
      <c r="AM13" s="20">
        <v>648.6</v>
      </c>
      <c r="AN13" s="20">
        <v>541.79999999999995</v>
      </c>
      <c r="AO13" s="20">
        <v>254.4</v>
      </c>
      <c r="AP13" s="20">
        <v>366</v>
      </c>
      <c r="AQ13" s="20">
        <v>122.4</v>
      </c>
      <c r="AR13" s="20">
        <v>391.2</v>
      </c>
      <c r="AS13" s="20">
        <v>426</v>
      </c>
      <c r="AT13" s="20">
        <v>472.2</v>
      </c>
      <c r="AU13" s="20">
        <v>737.4</v>
      </c>
      <c r="AV13" s="20">
        <v>204</v>
      </c>
      <c r="AW13" s="20">
        <v>249.6</v>
      </c>
      <c r="AX13" s="20">
        <v>1063.8</v>
      </c>
      <c r="AY13" s="20">
        <v>8.4</v>
      </c>
      <c r="AZ13" s="20">
        <v>237.6</v>
      </c>
      <c r="BA13" s="20">
        <v>556.79999999999995</v>
      </c>
      <c r="BB13" s="20">
        <v>285.60000000000002</v>
      </c>
      <c r="BC13" s="20">
        <v>175.8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44.46</v>
      </c>
      <c r="CC13" s="24"/>
      <c r="CD13" s="24"/>
      <c r="CE13" s="20">
        <v>156</v>
      </c>
      <c r="CF13" s="20"/>
      <c r="CG13" s="20">
        <v>9.0399999999999991</v>
      </c>
      <c r="CH13" s="20">
        <v>7.6</v>
      </c>
      <c r="CI13" s="20">
        <v>8.32</v>
      </c>
      <c r="CJ13" s="20">
        <v>1296</v>
      </c>
      <c r="CK13" s="20">
        <v>828</v>
      </c>
      <c r="CL13" s="20">
        <v>1062</v>
      </c>
      <c r="CM13" s="20">
        <v>4</v>
      </c>
      <c r="CN13" s="20">
        <v>2.8</v>
      </c>
      <c r="CO13" s="20">
        <v>3.4</v>
      </c>
      <c r="CP13" s="20">
        <v>0</v>
      </c>
      <c r="CQ13" s="20">
        <v>0</v>
      </c>
      <c r="CR13" s="28"/>
    </row>
    <row r="14" spans="1:96" s="26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4"/>
      <c r="CE14" s="20">
        <v>7.0000000000000007E-2</v>
      </c>
      <c r="CF14" s="20"/>
      <c r="CG14" s="20">
        <v>4.21</v>
      </c>
      <c r="CH14" s="20">
        <v>4.0599999999999996</v>
      </c>
      <c r="CI14" s="20">
        <v>4.13</v>
      </c>
      <c r="CJ14" s="20">
        <v>454.11</v>
      </c>
      <c r="CK14" s="20">
        <v>181.83</v>
      </c>
      <c r="CL14" s="20">
        <v>317.97000000000003</v>
      </c>
      <c r="CM14" s="20">
        <v>44.04</v>
      </c>
      <c r="CN14" s="20">
        <v>26.18</v>
      </c>
      <c r="CO14" s="20">
        <v>35.11</v>
      </c>
      <c r="CP14" s="20">
        <v>4.88</v>
      </c>
      <c r="CQ14" s="20">
        <v>0</v>
      </c>
      <c r="CR14" s="28"/>
    </row>
    <row r="15" spans="1:96" s="26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4"/>
      <c r="CE15" s="20">
        <v>5</v>
      </c>
      <c r="CF15" s="20"/>
      <c r="CG15" s="20">
        <v>2</v>
      </c>
      <c r="CH15" s="20">
        <v>2</v>
      </c>
      <c r="CI15" s="20">
        <v>2</v>
      </c>
      <c r="CJ15" s="20">
        <v>150</v>
      </c>
      <c r="CK15" s="20">
        <v>150</v>
      </c>
      <c r="CL15" s="20">
        <v>150</v>
      </c>
      <c r="CM15" s="20">
        <v>46.8</v>
      </c>
      <c r="CN15" s="20">
        <v>46.8</v>
      </c>
      <c r="CO15" s="20">
        <v>46.8</v>
      </c>
      <c r="CP15" s="20">
        <v>0</v>
      </c>
      <c r="CQ15" s="20">
        <v>0</v>
      </c>
      <c r="CR15" s="28"/>
    </row>
    <row r="16" spans="1:96" s="20" customFormat="1" ht="31.5" x14ac:dyDescent="0.25">
      <c r="A16" s="21" t="str">
        <f>"13/12"</f>
        <v>13/12</v>
      </c>
      <c r="B16" s="27" t="s">
        <v>187</v>
      </c>
      <c r="C16" s="23" t="str">
        <f>"50"</f>
        <v>50</v>
      </c>
      <c r="D16" s="23">
        <v>3.89</v>
      </c>
      <c r="E16" s="23">
        <v>0.48</v>
      </c>
      <c r="F16" s="23">
        <v>4.5</v>
      </c>
      <c r="G16" s="23">
        <v>4.74</v>
      </c>
      <c r="H16" s="23">
        <v>27.56</v>
      </c>
      <c r="I16" s="23">
        <v>165.06282139999999</v>
      </c>
      <c r="J16" s="23">
        <v>0.7</v>
      </c>
      <c r="K16" s="23">
        <v>2.8</v>
      </c>
      <c r="L16" s="23">
        <v>0</v>
      </c>
      <c r="M16" s="23">
        <v>0</v>
      </c>
      <c r="N16" s="23">
        <v>5.59</v>
      </c>
      <c r="O16" s="23">
        <v>20.88</v>
      </c>
      <c r="P16" s="23">
        <v>1.08</v>
      </c>
      <c r="Q16" s="23">
        <v>0</v>
      </c>
      <c r="R16" s="23">
        <v>0</v>
      </c>
      <c r="S16" s="23">
        <v>0</v>
      </c>
      <c r="T16" s="23">
        <v>0.71</v>
      </c>
      <c r="U16" s="23">
        <v>198.99</v>
      </c>
      <c r="V16" s="23">
        <v>41.65</v>
      </c>
      <c r="W16" s="23">
        <v>8.67</v>
      </c>
      <c r="X16" s="23">
        <v>5.24</v>
      </c>
      <c r="Y16" s="23">
        <v>31.57</v>
      </c>
      <c r="Z16" s="23">
        <v>0.45</v>
      </c>
      <c r="AA16" s="23">
        <v>4.59</v>
      </c>
      <c r="AB16" s="23">
        <v>1.44</v>
      </c>
      <c r="AC16" s="23">
        <v>7.95</v>
      </c>
      <c r="AD16" s="23">
        <v>2.42</v>
      </c>
      <c r="AE16" s="23">
        <v>0.04</v>
      </c>
      <c r="AF16" s="23">
        <v>0.02</v>
      </c>
      <c r="AG16" s="23">
        <v>0.34</v>
      </c>
      <c r="AH16" s="23">
        <v>1.1599999999999999</v>
      </c>
      <c r="AI16" s="23">
        <v>0</v>
      </c>
      <c r="AJ16" s="20">
        <v>0</v>
      </c>
      <c r="AK16" s="20">
        <v>177.24</v>
      </c>
      <c r="AL16" s="20">
        <v>157.81</v>
      </c>
      <c r="AM16" s="20">
        <v>294.35000000000002</v>
      </c>
      <c r="AN16" s="20">
        <v>112.75</v>
      </c>
      <c r="AO16" s="20">
        <v>62.99</v>
      </c>
      <c r="AP16" s="20">
        <v>120.05</v>
      </c>
      <c r="AQ16" s="20">
        <v>38.6</v>
      </c>
      <c r="AR16" s="20">
        <v>181.02</v>
      </c>
      <c r="AS16" s="20">
        <v>130.29</v>
      </c>
      <c r="AT16" s="20">
        <v>154.37</v>
      </c>
      <c r="AU16" s="20">
        <v>151.63</v>
      </c>
      <c r="AV16" s="20">
        <v>76.510000000000005</v>
      </c>
      <c r="AW16" s="20">
        <v>127.57</v>
      </c>
      <c r="AX16" s="20">
        <v>1044.1300000000001</v>
      </c>
      <c r="AY16" s="20">
        <v>2.04</v>
      </c>
      <c r="AZ16" s="20">
        <v>323.39</v>
      </c>
      <c r="BA16" s="20">
        <v>189.18</v>
      </c>
      <c r="BB16" s="20">
        <v>96.14</v>
      </c>
      <c r="BC16" s="20">
        <v>73.2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0.27</v>
      </c>
      <c r="BL16" s="20">
        <v>0</v>
      </c>
      <c r="BM16" s="20">
        <v>0.16</v>
      </c>
      <c r="BN16" s="20">
        <v>0.01</v>
      </c>
      <c r="BO16" s="20">
        <v>0.03</v>
      </c>
      <c r="BP16" s="20">
        <v>0</v>
      </c>
      <c r="BQ16" s="20">
        <v>0</v>
      </c>
      <c r="BR16" s="20">
        <v>0</v>
      </c>
      <c r="BS16" s="20">
        <v>0.93</v>
      </c>
      <c r="BT16" s="20">
        <v>0</v>
      </c>
      <c r="BU16" s="20">
        <v>0</v>
      </c>
      <c r="BV16" s="20">
        <v>2.7</v>
      </c>
      <c r="BW16" s="20">
        <v>0.01</v>
      </c>
      <c r="BX16" s="20">
        <v>0</v>
      </c>
      <c r="BY16" s="20">
        <v>0</v>
      </c>
      <c r="BZ16" s="20">
        <v>0</v>
      </c>
      <c r="CA16" s="20">
        <v>0</v>
      </c>
      <c r="CB16" s="20">
        <v>22.33</v>
      </c>
      <c r="CC16" s="24"/>
      <c r="CD16" s="24"/>
      <c r="CE16" s="20">
        <v>4.83</v>
      </c>
      <c r="CG16" s="20">
        <v>85.29</v>
      </c>
      <c r="CH16" s="20">
        <v>44.84</v>
      </c>
      <c r="CI16" s="20">
        <v>65.06</v>
      </c>
      <c r="CJ16" s="20">
        <v>3324.66</v>
      </c>
      <c r="CK16" s="20">
        <v>1273.26</v>
      </c>
      <c r="CL16" s="20">
        <v>2298.96</v>
      </c>
      <c r="CM16" s="20">
        <v>17.829999999999998</v>
      </c>
      <c r="CN16" s="20">
        <v>10.95</v>
      </c>
      <c r="CO16" s="20">
        <v>15.74</v>
      </c>
      <c r="CP16" s="20">
        <v>5.8</v>
      </c>
      <c r="CQ16" s="20">
        <v>0.5</v>
      </c>
      <c r="CR16" s="29"/>
    </row>
    <row r="17" spans="1:96" s="30" customFormat="1" ht="31.5" x14ac:dyDescent="0.25">
      <c r="A17" s="31"/>
      <c r="B17" s="32" t="s">
        <v>101</v>
      </c>
      <c r="C17" s="33"/>
      <c r="D17" s="33">
        <v>17.88</v>
      </c>
      <c r="E17" s="33">
        <v>8.1</v>
      </c>
      <c r="F17" s="33">
        <v>19.940000000000001</v>
      </c>
      <c r="G17" s="33">
        <v>13.28</v>
      </c>
      <c r="H17" s="33">
        <v>102.06</v>
      </c>
      <c r="I17" s="33">
        <v>656.13</v>
      </c>
      <c r="J17" s="33">
        <v>3.74</v>
      </c>
      <c r="K17" s="33">
        <v>7.67</v>
      </c>
      <c r="L17" s="33">
        <v>0</v>
      </c>
      <c r="M17" s="33">
        <v>0</v>
      </c>
      <c r="N17" s="33">
        <v>20.62</v>
      </c>
      <c r="O17" s="33">
        <v>76.510000000000005</v>
      </c>
      <c r="P17" s="33">
        <v>4.93</v>
      </c>
      <c r="Q17" s="33">
        <v>0</v>
      </c>
      <c r="R17" s="33">
        <v>0</v>
      </c>
      <c r="S17" s="33">
        <v>1.08</v>
      </c>
      <c r="T17" s="33">
        <v>3.43</v>
      </c>
      <c r="U17" s="33">
        <v>601.23</v>
      </c>
      <c r="V17" s="33">
        <v>477.07</v>
      </c>
      <c r="W17" s="33">
        <v>67.5</v>
      </c>
      <c r="X17" s="33">
        <v>53.51</v>
      </c>
      <c r="Y17" s="33">
        <v>251.5</v>
      </c>
      <c r="Z17" s="33">
        <v>4.8499999999999996</v>
      </c>
      <c r="AA17" s="33">
        <v>154.59</v>
      </c>
      <c r="AB17" s="33">
        <v>67.88</v>
      </c>
      <c r="AC17" s="33">
        <v>169.05</v>
      </c>
      <c r="AD17" s="33">
        <v>6.56</v>
      </c>
      <c r="AE17" s="33">
        <v>0.16</v>
      </c>
      <c r="AF17" s="33">
        <v>0.33</v>
      </c>
      <c r="AG17" s="33">
        <v>1.66</v>
      </c>
      <c r="AH17" s="33">
        <v>5.91</v>
      </c>
      <c r="AI17" s="33">
        <v>10.78</v>
      </c>
      <c r="AJ17" s="34">
        <v>0</v>
      </c>
      <c r="AK17" s="34">
        <v>988.62</v>
      </c>
      <c r="AL17" s="34">
        <v>809.69</v>
      </c>
      <c r="AM17" s="34">
        <v>1465.38</v>
      </c>
      <c r="AN17" s="34">
        <v>875.62</v>
      </c>
      <c r="AO17" s="34">
        <v>444.17</v>
      </c>
      <c r="AP17" s="34">
        <v>693.5</v>
      </c>
      <c r="AQ17" s="34">
        <v>243.81</v>
      </c>
      <c r="AR17" s="34">
        <v>894.45</v>
      </c>
      <c r="AS17" s="34">
        <v>870.43</v>
      </c>
      <c r="AT17" s="34">
        <v>1029.08</v>
      </c>
      <c r="AU17" s="34">
        <v>1367.98</v>
      </c>
      <c r="AV17" s="34">
        <v>425.47</v>
      </c>
      <c r="AW17" s="34">
        <v>646.16999999999996</v>
      </c>
      <c r="AX17" s="34">
        <v>3327.69</v>
      </c>
      <c r="AY17" s="34">
        <v>10.44</v>
      </c>
      <c r="AZ17" s="34">
        <v>918.28</v>
      </c>
      <c r="BA17" s="34">
        <v>1032.32</v>
      </c>
      <c r="BB17" s="34">
        <v>613.07000000000005</v>
      </c>
      <c r="BC17" s="34">
        <v>372.54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0.01</v>
      </c>
      <c r="BJ17" s="34">
        <v>0</v>
      </c>
      <c r="BK17" s="34">
        <v>0.86</v>
      </c>
      <c r="BL17" s="34">
        <v>0</v>
      </c>
      <c r="BM17" s="34">
        <v>0.49</v>
      </c>
      <c r="BN17" s="34">
        <v>0.03</v>
      </c>
      <c r="BO17" s="34">
        <v>0.08</v>
      </c>
      <c r="BP17" s="34">
        <v>0</v>
      </c>
      <c r="BQ17" s="34">
        <v>0</v>
      </c>
      <c r="BR17" s="34">
        <v>0</v>
      </c>
      <c r="BS17" s="34">
        <v>2.89</v>
      </c>
      <c r="BT17" s="34">
        <v>0</v>
      </c>
      <c r="BU17" s="34">
        <v>0</v>
      </c>
      <c r="BV17" s="34">
        <v>7.21</v>
      </c>
      <c r="BW17" s="34">
        <v>0.01</v>
      </c>
      <c r="BX17" s="34">
        <v>0</v>
      </c>
      <c r="BY17" s="34">
        <v>0</v>
      </c>
      <c r="BZ17" s="34">
        <v>0</v>
      </c>
      <c r="CA17" s="34">
        <v>0</v>
      </c>
      <c r="CB17" s="34">
        <v>615.6</v>
      </c>
      <c r="CC17" s="25"/>
      <c r="CD17" s="25">
        <f>$I$17/$I$27*100</f>
        <v>40.595321326263559</v>
      </c>
      <c r="CE17" s="34">
        <v>165.9</v>
      </c>
      <c r="CF17" s="34"/>
      <c r="CG17" s="34">
        <v>125.03</v>
      </c>
      <c r="CH17" s="34">
        <v>72.84</v>
      </c>
      <c r="CI17" s="34">
        <v>98.93</v>
      </c>
      <c r="CJ17" s="34">
        <v>10952.83</v>
      </c>
      <c r="CK17" s="34">
        <v>4829.34</v>
      </c>
      <c r="CL17" s="34">
        <v>7891.09</v>
      </c>
      <c r="CM17" s="34">
        <v>183.47</v>
      </c>
      <c r="CN17" s="34">
        <v>139.43</v>
      </c>
      <c r="CO17" s="34">
        <v>162.80000000000001</v>
      </c>
      <c r="CP17" s="34">
        <v>10.68</v>
      </c>
      <c r="CQ17" s="34">
        <v>1.25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ht="31.5" x14ac:dyDescent="0.25">
      <c r="A19" s="21" t="str">
        <f>"16/2"</f>
        <v>16/2</v>
      </c>
      <c r="B19" s="27" t="s">
        <v>170</v>
      </c>
      <c r="C19" s="23" t="str">
        <f>"250"</f>
        <v>250</v>
      </c>
      <c r="D19" s="23">
        <v>5.54</v>
      </c>
      <c r="E19" s="23">
        <v>0</v>
      </c>
      <c r="F19" s="23">
        <v>5.56</v>
      </c>
      <c r="G19" s="23">
        <v>5.56</v>
      </c>
      <c r="H19" s="23">
        <v>24.31</v>
      </c>
      <c r="I19" s="23">
        <v>164.05552</v>
      </c>
      <c r="J19" s="23">
        <v>0.73</v>
      </c>
      <c r="K19" s="23">
        <v>3.25</v>
      </c>
      <c r="L19" s="23">
        <v>0</v>
      </c>
      <c r="M19" s="23">
        <v>0</v>
      </c>
      <c r="N19" s="23">
        <v>3.31</v>
      </c>
      <c r="O19" s="23">
        <v>17.47</v>
      </c>
      <c r="P19" s="23">
        <v>3.53</v>
      </c>
      <c r="Q19" s="23">
        <v>0</v>
      </c>
      <c r="R19" s="23">
        <v>0</v>
      </c>
      <c r="S19" s="23">
        <v>0.18</v>
      </c>
      <c r="T19" s="23">
        <v>1.97</v>
      </c>
      <c r="U19" s="23">
        <v>204.24</v>
      </c>
      <c r="V19" s="23">
        <v>566.41999999999996</v>
      </c>
      <c r="W19" s="23">
        <v>36.44</v>
      </c>
      <c r="X19" s="23">
        <v>39.93</v>
      </c>
      <c r="Y19" s="23">
        <v>107.14</v>
      </c>
      <c r="Z19" s="23">
        <v>2.04</v>
      </c>
      <c r="AA19" s="23">
        <v>0</v>
      </c>
      <c r="AB19" s="23">
        <v>1363.05</v>
      </c>
      <c r="AC19" s="23">
        <v>252.28</v>
      </c>
      <c r="AD19" s="23">
        <v>2.4700000000000002</v>
      </c>
      <c r="AE19" s="23">
        <v>0.21</v>
      </c>
      <c r="AF19" s="23">
        <v>0.08</v>
      </c>
      <c r="AG19" s="23">
        <v>1.19</v>
      </c>
      <c r="AH19" s="23">
        <v>2.61</v>
      </c>
      <c r="AI19" s="23">
        <v>5.65</v>
      </c>
      <c r="AJ19" s="20">
        <v>0</v>
      </c>
      <c r="AK19" s="20">
        <v>218.54</v>
      </c>
      <c r="AL19" s="20">
        <v>242.43</v>
      </c>
      <c r="AM19" s="20">
        <v>359.42</v>
      </c>
      <c r="AN19" s="20">
        <v>345.21</v>
      </c>
      <c r="AO19" s="20">
        <v>47.41</v>
      </c>
      <c r="AP19" s="20">
        <v>193.06</v>
      </c>
      <c r="AQ19" s="20">
        <v>64.19</v>
      </c>
      <c r="AR19" s="20">
        <v>226.87</v>
      </c>
      <c r="AS19" s="20">
        <v>219.77</v>
      </c>
      <c r="AT19" s="20">
        <v>419.77</v>
      </c>
      <c r="AU19" s="20">
        <v>495.91</v>
      </c>
      <c r="AV19" s="20">
        <v>100.47</v>
      </c>
      <c r="AW19" s="20">
        <v>214.87</v>
      </c>
      <c r="AX19" s="20">
        <v>785.46</v>
      </c>
      <c r="AY19" s="20">
        <v>0</v>
      </c>
      <c r="AZ19" s="20">
        <v>151.41</v>
      </c>
      <c r="BA19" s="20">
        <v>184.64</v>
      </c>
      <c r="BB19" s="20">
        <v>155.82</v>
      </c>
      <c r="BC19" s="20">
        <v>58.43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0.39</v>
      </c>
      <c r="BL19" s="20">
        <v>0</v>
      </c>
      <c r="BM19" s="20">
        <v>0.22</v>
      </c>
      <c r="BN19" s="20">
        <v>0.02</v>
      </c>
      <c r="BO19" s="20">
        <v>0.03</v>
      </c>
      <c r="BP19" s="20">
        <v>0</v>
      </c>
      <c r="BQ19" s="20">
        <v>0</v>
      </c>
      <c r="BR19" s="20">
        <v>0</v>
      </c>
      <c r="BS19" s="20">
        <v>1.33</v>
      </c>
      <c r="BT19" s="20">
        <v>0</v>
      </c>
      <c r="BU19" s="20">
        <v>0</v>
      </c>
      <c r="BV19" s="20">
        <v>3.13</v>
      </c>
      <c r="BW19" s="20">
        <v>0.02</v>
      </c>
      <c r="BX19" s="20">
        <v>0</v>
      </c>
      <c r="BY19" s="20">
        <v>0</v>
      </c>
      <c r="BZ19" s="20">
        <v>0</v>
      </c>
      <c r="CA19" s="20">
        <v>0</v>
      </c>
      <c r="CB19" s="20">
        <v>241.53</v>
      </c>
      <c r="CC19" s="24"/>
      <c r="CD19" s="24"/>
      <c r="CE19" s="20">
        <v>227.18</v>
      </c>
      <c r="CF19" s="20"/>
      <c r="CG19" s="20">
        <v>22.94</v>
      </c>
      <c r="CH19" s="20">
        <v>14.82</v>
      </c>
      <c r="CI19" s="20">
        <v>18.88</v>
      </c>
      <c r="CJ19" s="20">
        <v>1191.93</v>
      </c>
      <c r="CK19" s="20">
        <v>620.13</v>
      </c>
      <c r="CL19" s="20">
        <v>906.03</v>
      </c>
      <c r="CM19" s="20">
        <v>42.51</v>
      </c>
      <c r="CN19" s="20">
        <v>21.74</v>
      </c>
      <c r="CO19" s="20">
        <v>32.119999999999997</v>
      </c>
      <c r="CP19" s="20">
        <v>0</v>
      </c>
      <c r="CQ19" s="20">
        <v>0.5</v>
      </c>
      <c r="CR19" s="28"/>
    </row>
    <row r="20" spans="1:96" s="26" customFormat="1" ht="31.5" x14ac:dyDescent="0.25">
      <c r="A20" s="21" t="str">
        <f>"4/7"</f>
        <v>4/7</v>
      </c>
      <c r="B20" s="27" t="s">
        <v>171</v>
      </c>
      <c r="C20" s="23" t="str">
        <f>"120"</f>
        <v>120</v>
      </c>
      <c r="D20" s="23">
        <v>14.83</v>
      </c>
      <c r="E20" s="23">
        <v>15.17</v>
      </c>
      <c r="F20" s="23">
        <v>9.91</v>
      </c>
      <c r="G20" s="23">
        <v>6.46</v>
      </c>
      <c r="H20" s="23">
        <v>5.94</v>
      </c>
      <c r="I20" s="23">
        <v>169.51919800000002</v>
      </c>
      <c r="J20" s="23">
        <v>1.61</v>
      </c>
      <c r="K20" s="23">
        <v>4.16</v>
      </c>
      <c r="L20" s="23">
        <v>0</v>
      </c>
      <c r="M20" s="23">
        <v>0</v>
      </c>
      <c r="N20" s="23">
        <v>4.79</v>
      </c>
      <c r="O20" s="23">
        <v>7.0000000000000007E-2</v>
      </c>
      <c r="P20" s="23">
        <v>1.08</v>
      </c>
      <c r="Q20" s="23">
        <v>0</v>
      </c>
      <c r="R20" s="23">
        <v>0</v>
      </c>
      <c r="S20" s="23">
        <v>0.12</v>
      </c>
      <c r="T20" s="23">
        <v>1.84</v>
      </c>
      <c r="U20" s="23">
        <v>251.76</v>
      </c>
      <c r="V20" s="23">
        <v>293.48</v>
      </c>
      <c r="W20" s="23">
        <v>26.02</v>
      </c>
      <c r="X20" s="23">
        <v>30.53</v>
      </c>
      <c r="Y20" s="23">
        <v>151.19999999999999</v>
      </c>
      <c r="Z20" s="23">
        <v>0.69</v>
      </c>
      <c r="AA20" s="23">
        <v>13.32</v>
      </c>
      <c r="AB20" s="23">
        <v>2592</v>
      </c>
      <c r="AC20" s="23">
        <v>562.20000000000005</v>
      </c>
      <c r="AD20" s="23">
        <v>4.07</v>
      </c>
      <c r="AE20" s="23">
        <v>0.12</v>
      </c>
      <c r="AF20" s="23">
        <v>0.11</v>
      </c>
      <c r="AG20" s="23">
        <v>2.91</v>
      </c>
      <c r="AH20" s="23">
        <v>6.38</v>
      </c>
      <c r="AI20" s="23">
        <v>1.53</v>
      </c>
      <c r="AJ20" s="20">
        <v>0</v>
      </c>
      <c r="AK20" s="20">
        <v>865.81</v>
      </c>
      <c r="AL20" s="20">
        <v>660.67</v>
      </c>
      <c r="AM20" s="20">
        <v>1202.04</v>
      </c>
      <c r="AN20" s="20">
        <v>1411.98</v>
      </c>
      <c r="AO20" s="20">
        <v>381.39</v>
      </c>
      <c r="AP20" s="20">
        <v>794.15</v>
      </c>
      <c r="AQ20" s="20">
        <v>151.59</v>
      </c>
      <c r="AR20" s="20">
        <v>7.87</v>
      </c>
      <c r="AS20" s="20">
        <v>12.19</v>
      </c>
      <c r="AT20" s="20">
        <v>10.43</v>
      </c>
      <c r="AU20" s="20">
        <v>34.270000000000003</v>
      </c>
      <c r="AV20" s="20">
        <v>613.63</v>
      </c>
      <c r="AW20" s="20">
        <v>7.37</v>
      </c>
      <c r="AX20" s="20">
        <v>59.67</v>
      </c>
      <c r="AY20" s="20">
        <v>0</v>
      </c>
      <c r="AZ20" s="20">
        <v>7.62</v>
      </c>
      <c r="BA20" s="20">
        <v>8.3800000000000008</v>
      </c>
      <c r="BB20" s="20">
        <v>4.99</v>
      </c>
      <c r="BC20" s="20">
        <v>3.19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0.35</v>
      </c>
      <c r="BL20" s="20">
        <v>0</v>
      </c>
      <c r="BM20" s="20">
        <v>0.23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1.34</v>
      </c>
      <c r="BT20" s="20">
        <v>0</v>
      </c>
      <c r="BU20" s="20">
        <v>0</v>
      </c>
      <c r="BV20" s="20">
        <v>3.79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114.38</v>
      </c>
      <c r="CC20" s="24"/>
      <c r="CD20" s="24"/>
      <c r="CE20" s="20">
        <v>445.32</v>
      </c>
      <c r="CF20" s="20"/>
      <c r="CG20" s="20">
        <v>222.71</v>
      </c>
      <c r="CH20" s="20">
        <v>45.39</v>
      </c>
      <c r="CI20" s="20">
        <v>134.05000000000001</v>
      </c>
      <c r="CJ20" s="20">
        <v>2428.2800000000002</v>
      </c>
      <c r="CK20" s="20">
        <v>753.26</v>
      </c>
      <c r="CL20" s="20">
        <v>1590.77</v>
      </c>
      <c r="CM20" s="20">
        <v>43.59</v>
      </c>
      <c r="CN20" s="20">
        <v>25.15</v>
      </c>
      <c r="CO20" s="20">
        <v>34.369999999999997</v>
      </c>
      <c r="CP20" s="20">
        <v>2</v>
      </c>
      <c r="CQ20" s="20">
        <v>0.5</v>
      </c>
      <c r="CR20" s="28"/>
    </row>
    <row r="21" spans="1:96" s="26" customFormat="1" x14ac:dyDescent="0.25">
      <c r="A21" s="21" t="str">
        <f>"8/15"</f>
        <v>8/15</v>
      </c>
      <c r="B21" s="27" t="s">
        <v>97</v>
      </c>
      <c r="C21" s="23" t="str">
        <f>"60"</f>
        <v>60</v>
      </c>
      <c r="D21" s="23">
        <v>3.97</v>
      </c>
      <c r="E21" s="23">
        <v>0</v>
      </c>
      <c r="F21" s="23">
        <v>0.39</v>
      </c>
      <c r="G21" s="23">
        <v>0.39</v>
      </c>
      <c r="H21" s="23">
        <v>28.14</v>
      </c>
      <c r="I21" s="23">
        <v>134.34059999999999</v>
      </c>
      <c r="J21" s="23">
        <v>0</v>
      </c>
      <c r="K21" s="23">
        <v>0</v>
      </c>
      <c r="L21" s="23">
        <v>0</v>
      </c>
      <c r="M21" s="23">
        <v>0</v>
      </c>
      <c r="N21" s="23">
        <v>0.66</v>
      </c>
      <c r="O21" s="23">
        <v>27.36</v>
      </c>
      <c r="P21" s="23">
        <v>0.12</v>
      </c>
      <c r="Q21" s="23">
        <v>0</v>
      </c>
      <c r="R21" s="23">
        <v>0</v>
      </c>
      <c r="S21" s="23">
        <v>0</v>
      </c>
      <c r="T21" s="23">
        <v>1.08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0">
        <v>0</v>
      </c>
      <c r="AK21" s="20">
        <v>191.57</v>
      </c>
      <c r="AL21" s="20">
        <v>199.4</v>
      </c>
      <c r="AM21" s="20">
        <v>305.37</v>
      </c>
      <c r="AN21" s="20">
        <v>101.27</v>
      </c>
      <c r="AO21" s="20">
        <v>60.03</v>
      </c>
      <c r="AP21" s="20">
        <v>120.06</v>
      </c>
      <c r="AQ21" s="20">
        <v>45.41</v>
      </c>
      <c r="AR21" s="20">
        <v>217.15</v>
      </c>
      <c r="AS21" s="20">
        <v>134.68</v>
      </c>
      <c r="AT21" s="20">
        <v>187.92</v>
      </c>
      <c r="AU21" s="20">
        <v>155.03</v>
      </c>
      <c r="AV21" s="20">
        <v>81.430000000000007</v>
      </c>
      <c r="AW21" s="20">
        <v>144.07</v>
      </c>
      <c r="AX21" s="20">
        <v>1204.78</v>
      </c>
      <c r="AY21" s="20">
        <v>0</v>
      </c>
      <c r="AZ21" s="20">
        <v>392.54</v>
      </c>
      <c r="BA21" s="20">
        <v>170.69</v>
      </c>
      <c r="BB21" s="20">
        <v>113.27</v>
      </c>
      <c r="BC21" s="20">
        <v>89.78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0.05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0.04</v>
      </c>
      <c r="BT21" s="20">
        <v>0</v>
      </c>
      <c r="BU21" s="20">
        <v>0</v>
      </c>
      <c r="BV21" s="20">
        <v>0.17</v>
      </c>
      <c r="BW21" s="20">
        <v>0.01</v>
      </c>
      <c r="BX21" s="20">
        <v>0</v>
      </c>
      <c r="BY21" s="20">
        <v>0</v>
      </c>
      <c r="BZ21" s="20">
        <v>0</v>
      </c>
      <c r="CA21" s="20">
        <v>0</v>
      </c>
      <c r="CB21" s="20">
        <v>23.46</v>
      </c>
      <c r="CC21" s="24"/>
      <c r="CD21" s="24"/>
      <c r="CE21" s="20">
        <v>0</v>
      </c>
      <c r="CF21" s="20"/>
      <c r="CG21" s="20">
        <v>0</v>
      </c>
      <c r="CH21" s="20">
        <v>0</v>
      </c>
      <c r="CI21" s="20">
        <v>0</v>
      </c>
      <c r="CJ21" s="20">
        <v>3800</v>
      </c>
      <c r="CK21" s="20">
        <v>1464</v>
      </c>
      <c r="CL21" s="20">
        <v>2632</v>
      </c>
      <c r="CM21" s="20">
        <v>30.4</v>
      </c>
      <c r="CN21" s="20">
        <v>30.4</v>
      </c>
      <c r="CO21" s="20">
        <v>30.4</v>
      </c>
      <c r="CP21" s="20">
        <v>0</v>
      </c>
      <c r="CQ21" s="20">
        <v>0</v>
      </c>
      <c r="CR21" s="28"/>
    </row>
    <row r="22" spans="1:96" s="26" customFormat="1" x14ac:dyDescent="0.25">
      <c r="A22" s="21" t="str">
        <f>"8/16"</f>
        <v>8/16</v>
      </c>
      <c r="B22" s="27" t="s">
        <v>106</v>
      </c>
      <c r="C22" s="23" t="str">
        <f>"60"</f>
        <v>60</v>
      </c>
      <c r="D22" s="23">
        <v>3.96</v>
      </c>
      <c r="E22" s="23">
        <v>0</v>
      </c>
      <c r="F22" s="23">
        <v>0.72</v>
      </c>
      <c r="G22" s="23">
        <v>0.72</v>
      </c>
      <c r="H22" s="23">
        <v>25.02</v>
      </c>
      <c r="I22" s="23">
        <v>116.02799999999999</v>
      </c>
      <c r="J22" s="23">
        <v>0.12</v>
      </c>
      <c r="K22" s="23">
        <v>0</v>
      </c>
      <c r="L22" s="23">
        <v>0</v>
      </c>
      <c r="M22" s="23">
        <v>0</v>
      </c>
      <c r="N22" s="23">
        <v>0.72</v>
      </c>
      <c r="O22" s="23">
        <v>19.32</v>
      </c>
      <c r="P22" s="23">
        <v>4.9800000000000004</v>
      </c>
      <c r="Q22" s="23">
        <v>0</v>
      </c>
      <c r="R22" s="23">
        <v>0</v>
      </c>
      <c r="S22" s="23">
        <v>0.6</v>
      </c>
      <c r="T22" s="23">
        <v>1.5</v>
      </c>
      <c r="U22" s="23">
        <v>366</v>
      </c>
      <c r="V22" s="23">
        <v>147</v>
      </c>
      <c r="W22" s="23">
        <v>21</v>
      </c>
      <c r="X22" s="23">
        <v>28.2</v>
      </c>
      <c r="Y22" s="23">
        <v>94.8</v>
      </c>
      <c r="Z22" s="23">
        <v>2.34</v>
      </c>
      <c r="AA22" s="23">
        <v>0</v>
      </c>
      <c r="AB22" s="23">
        <v>3</v>
      </c>
      <c r="AC22" s="23">
        <v>0.6</v>
      </c>
      <c r="AD22" s="23">
        <v>0.84</v>
      </c>
      <c r="AE22" s="23">
        <v>0.11</v>
      </c>
      <c r="AF22" s="23">
        <v>0.05</v>
      </c>
      <c r="AG22" s="23">
        <v>0.42</v>
      </c>
      <c r="AH22" s="23">
        <v>1.2</v>
      </c>
      <c r="AI22" s="23">
        <v>0</v>
      </c>
      <c r="AJ22" s="20">
        <v>0</v>
      </c>
      <c r="AK22" s="20">
        <v>193.2</v>
      </c>
      <c r="AL22" s="20">
        <v>148.80000000000001</v>
      </c>
      <c r="AM22" s="20">
        <v>256.2</v>
      </c>
      <c r="AN22" s="20">
        <v>133.80000000000001</v>
      </c>
      <c r="AO22" s="20">
        <v>55.8</v>
      </c>
      <c r="AP22" s="20">
        <v>118.8</v>
      </c>
      <c r="AQ22" s="20">
        <v>48</v>
      </c>
      <c r="AR22" s="20">
        <v>222.6</v>
      </c>
      <c r="AS22" s="20">
        <v>178.2</v>
      </c>
      <c r="AT22" s="20">
        <v>174.6</v>
      </c>
      <c r="AU22" s="20">
        <v>278.39999999999998</v>
      </c>
      <c r="AV22" s="20">
        <v>74.400000000000006</v>
      </c>
      <c r="AW22" s="20">
        <v>186</v>
      </c>
      <c r="AX22" s="20">
        <v>935.4</v>
      </c>
      <c r="AY22" s="20">
        <v>0</v>
      </c>
      <c r="AZ22" s="20">
        <v>315.60000000000002</v>
      </c>
      <c r="BA22" s="20">
        <v>174.6</v>
      </c>
      <c r="BB22" s="20">
        <v>108</v>
      </c>
      <c r="BC22" s="20">
        <v>78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0.08</v>
      </c>
      <c r="BL22" s="20">
        <v>0</v>
      </c>
      <c r="BM22" s="20">
        <v>0.01</v>
      </c>
      <c r="BN22" s="20">
        <v>0.01</v>
      </c>
      <c r="BO22" s="20">
        <v>0</v>
      </c>
      <c r="BP22" s="20">
        <v>0</v>
      </c>
      <c r="BQ22" s="20">
        <v>0</v>
      </c>
      <c r="BR22" s="20">
        <v>0.01</v>
      </c>
      <c r="BS22" s="20">
        <v>7.0000000000000007E-2</v>
      </c>
      <c r="BT22" s="20">
        <v>0</v>
      </c>
      <c r="BU22" s="20">
        <v>0</v>
      </c>
      <c r="BV22" s="20">
        <v>0.28999999999999998</v>
      </c>
      <c r="BW22" s="20">
        <v>0.05</v>
      </c>
      <c r="BX22" s="20">
        <v>0</v>
      </c>
      <c r="BY22" s="20">
        <v>0</v>
      </c>
      <c r="BZ22" s="20">
        <v>0</v>
      </c>
      <c r="CA22" s="20">
        <v>0</v>
      </c>
      <c r="CB22" s="20">
        <v>28.2</v>
      </c>
      <c r="CC22" s="24"/>
      <c r="CD22" s="24"/>
      <c r="CE22" s="20">
        <v>0.5</v>
      </c>
      <c r="CF22" s="20"/>
      <c r="CG22" s="20">
        <v>20</v>
      </c>
      <c r="CH22" s="20">
        <v>20</v>
      </c>
      <c r="CI22" s="20">
        <v>20</v>
      </c>
      <c r="CJ22" s="20">
        <v>3800</v>
      </c>
      <c r="CK22" s="20">
        <v>1464</v>
      </c>
      <c r="CL22" s="20">
        <v>2632</v>
      </c>
      <c r="CM22" s="20">
        <v>38</v>
      </c>
      <c r="CN22" s="20">
        <v>31.6</v>
      </c>
      <c r="CO22" s="20">
        <v>34.799999999999997</v>
      </c>
      <c r="CP22" s="20">
        <v>0</v>
      </c>
      <c r="CQ22" s="20">
        <v>0</v>
      </c>
      <c r="CR22" s="28"/>
    </row>
    <row r="23" spans="1:96" s="26" customFormat="1" x14ac:dyDescent="0.25">
      <c r="A23" s="21" t="str">
        <f>"7/10"</f>
        <v>7/10</v>
      </c>
      <c r="B23" s="27" t="s">
        <v>110</v>
      </c>
      <c r="C23" s="23" t="str">
        <f>"200"</f>
        <v>200</v>
      </c>
      <c r="D23" s="23">
        <v>0.16</v>
      </c>
      <c r="E23" s="23">
        <v>0</v>
      </c>
      <c r="F23" s="23">
        <v>0.04</v>
      </c>
      <c r="G23" s="23">
        <v>0.04</v>
      </c>
      <c r="H23" s="23">
        <v>12.2</v>
      </c>
      <c r="I23" s="23">
        <v>47.687819999999995</v>
      </c>
      <c r="J23" s="23">
        <v>0</v>
      </c>
      <c r="K23" s="23">
        <v>0</v>
      </c>
      <c r="L23" s="23">
        <v>0</v>
      </c>
      <c r="M23" s="23">
        <v>0</v>
      </c>
      <c r="N23" s="23">
        <v>11.84</v>
      </c>
      <c r="O23" s="23">
        <v>0.02</v>
      </c>
      <c r="P23" s="23">
        <v>0.34</v>
      </c>
      <c r="Q23" s="23">
        <v>0</v>
      </c>
      <c r="R23" s="23">
        <v>0</v>
      </c>
      <c r="S23" s="23">
        <v>0.32</v>
      </c>
      <c r="T23" s="23">
        <v>0.13</v>
      </c>
      <c r="U23" s="23">
        <v>4.0599999999999996</v>
      </c>
      <c r="V23" s="23">
        <v>50.99</v>
      </c>
      <c r="W23" s="23">
        <v>7.47</v>
      </c>
      <c r="X23" s="23">
        <v>4.9400000000000004</v>
      </c>
      <c r="Y23" s="23">
        <v>5.58</v>
      </c>
      <c r="Z23" s="23">
        <v>0.13</v>
      </c>
      <c r="AA23" s="23">
        <v>0</v>
      </c>
      <c r="AB23" s="23">
        <v>18</v>
      </c>
      <c r="AC23" s="23">
        <v>3.4</v>
      </c>
      <c r="AD23" s="23">
        <v>0.06</v>
      </c>
      <c r="AE23" s="23">
        <v>0.01</v>
      </c>
      <c r="AF23" s="23">
        <v>0.01</v>
      </c>
      <c r="AG23" s="23">
        <v>7.0000000000000007E-2</v>
      </c>
      <c r="AH23" s="23">
        <v>0.1</v>
      </c>
      <c r="AI23" s="23">
        <v>1.2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226.89</v>
      </c>
      <c r="CC23" s="24"/>
      <c r="CD23" s="24"/>
      <c r="CE23" s="20">
        <v>3</v>
      </c>
      <c r="CF23" s="20"/>
      <c r="CG23" s="20">
        <v>4.79</v>
      </c>
      <c r="CH23" s="20">
        <v>4.79</v>
      </c>
      <c r="CI23" s="20">
        <v>4.79</v>
      </c>
      <c r="CJ23" s="20">
        <v>545</v>
      </c>
      <c r="CK23" s="20">
        <v>208.6</v>
      </c>
      <c r="CL23" s="20">
        <v>376.8</v>
      </c>
      <c r="CM23" s="20">
        <v>50.96</v>
      </c>
      <c r="CN23" s="20">
        <v>30.26</v>
      </c>
      <c r="CO23" s="20">
        <v>40.61</v>
      </c>
      <c r="CP23" s="20">
        <v>10</v>
      </c>
      <c r="CQ23" s="20">
        <v>0</v>
      </c>
      <c r="CR23" s="28"/>
    </row>
    <row r="24" spans="1:96" s="26" customFormat="1" ht="31.5" x14ac:dyDescent="0.25">
      <c r="A24" s="21" t="str">
        <f>"46/3"</f>
        <v>46/3</v>
      </c>
      <c r="B24" s="27" t="s">
        <v>172</v>
      </c>
      <c r="C24" s="23" t="str">
        <f>"180"</f>
        <v>180</v>
      </c>
      <c r="D24" s="23">
        <v>6.33</v>
      </c>
      <c r="E24" s="23">
        <v>0</v>
      </c>
      <c r="F24" s="23">
        <v>4.66</v>
      </c>
      <c r="G24" s="23">
        <v>5.29</v>
      </c>
      <c r="H24" s="23">
        <v>40.880000000000003</v>
      </c>
      <c r="I24" s="23">
        <v>230.1559164</v>
      </c>
      <c r="J24" s="23">
        <v>0.68</v>
      </c>
      <c r="K24" s="23">
        <v>2.93</v>
      </c>
      <c r="L24" s="23">
        <v>0</v>
      </c>
      <c r="M24" s="23">
        <v>0</v>
      </c>
      <c r="N24" s="23">
        <v>1.1100000000000001</v>
      </c>
      <c r="O24" s="23">
        <v>37.700000000000003</v>
      </c>
      <c r="P24" s="23">
        <v>2.06</v>
      </c>
      <c r="Q24" s="23">
        <v>0</v>
      </c>
      <c r="R24" s="23">
        <v>0</v>
      </c>
      <c r="S24" s="23">
        <v>0</v>
      </c>
      <c r="T24" s="23">
        <v>0.76</v>
      </c>
      <c r="U24" s="23">
        <v>176.03</v>
      </c>
      <c r="V24" s="23">
        <v>66.28</v>
      </c>
      <c r="W24" s="23">
        <v>11.69</v>
      </c>
      <c r="X24" s="23">
        <v>8.61</v>
      </c>
      <c r="Y24" s="23">
        <v>46.69</v>
      </c>
      <c r="Z24" s="23">
        <v>0.86</v>
      </c>
      <c r="AA24" s="23">
        <v>0</v>
      </c>
      <c r="AB24" s="23">
        <v>0</v>
      </c>
      <c r="AC24" s="23">
        <v>0</v>
      </c>
      <c r="AD24" s="23">
        <v>2.9</v>
      </c>
      <c r="AE24" s="23">
        <v>7.0000000000000007E-2</v>
      </c>
      <c r="AF24" s="23">
        <v>0.02</v>
      </c>
      <c r="AG24" s="23">
        <v>0.59</v>
      </c>
      <c r="AH24" s="23">
        <v>1.77</v>
      </c>
      <c r="AI24" s="23">
        <v>0</v>
      </c>
      <c r="AJ24" s="20">
        <v>0</v>
      </c>
      <c r="AK24" s="20">
        <v>273.83</v>
      </c>
      <c r="AL24" s="20">
        <v>250.25</v>
      </c>
      <c r="AM24" s="20">
        <v>468.85</v>
      </c>
      <c r="AN24" s="20">
        <v>145.55000000000001</v>
      </c>
      <c r="AO24" s="20">
        <v>89.17</v>
      </c>
      <c r="AP24" s="20">
        <v>180.64</v>
      </c>
      <c r="AQ24" s="20">
        <v>58.1</v>
      </c>
      <c r="AR24" s="20">
        <v>291.08999999999997</v>
      </c>
      <c r="AS24" s="20">
        <v>192.14</v>
      </c>
      <c r="AT24" s="20">
        <v>232.41</v>
      </c>
      <c r="AU24" s="20">
        <v>197.9</v>
      </c>
      <c r="AV24" s="20">
        <v>116.21</v>
      </c>
      <c r="AW24" s="20">
        <v>203.65</v>
      </c>
      <c r="AX24" s="20">
        <v>1791.42</v>
      </c>
      <c r="AY24" s="20">
        <v>0</v>
      </c>
      <c r="AZ24" s="20">
        <v>564.35</v>
      </c>
      <c r="BA24" s="20">
        <v>291.08999999999997</v>
      </c>
      <c r="BB24" s="20">
        <v>145.55000000000001</v>
      </c>
      <c r="BC24" s="20">
        <v>116.21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0.34</v>
      </c>
      <c r="BL24" s="20">
        <v>0</v>
      </c>
      <c r="BM24" s="20">
        <v>0.17</v>
      </c>
      <c r="BN24" s="20">
        <v>0.01</v>
      </c>
      <c r="BO24" s="20">
        <v>0.03</v>
      </c>
      <c r="BP24" s="20">
        <v>0</v>
      </c>
      <c r="BQ24" s="20">
        <v>0</v>
      </c>
      <c r="BR24" s="20">
        <v>0.01</v>
      </c>
      <c r="BS24" s="20">
        <v>0.95</v>
      </c>
      <c r="BT24" s="20">
        <v>0</v>
      </c>
      <c r="BU24" s="20">
        <v>0</v>
      </c>
      <c r="BV24" s="20">
        <v>2.91</v>
      </c>
      <c r="BW24" s="20">
        <v>0.01</v>
      </c>
      <c r="BX24" s="20">
        <v>0</v>
      </c>
      <c r="BY24" s="20">
        <v>0</v>
      </c>
      <c r="BZ24" s="20">
        <v>0</v>
      </c>
      <c r="CA24" s="20">
        <v>0</v>
      </c>
      <c r="CB24" s="20">
        <v>7.96</v>
      </c>
      <c r="CC24" s="24"/>
      <c r="CD24" s="24"/>
      <c r="CE24" s="20">
        <v>0</v>
      </c>
      <c r="CF24" s="20"/>
      <c r="CG24" s="20">
        <v>23.12</v>
      </c>
      <c r="CH24" s="20">
        <v>12.12</v>
      </c>
      <c r="CI24" s="20">
        <v>17.62</v>
      </c>
      <c r="CJ24" s="20">
        <v>531.41999999999996</v>
      </c>
      <c r="CK24" s="20">
        <v>531.41999999999996</v>
      </c>
      <c r="CL24" s="20">
        <v>531.41999999999996</v>
      </c>
      <c r="CM24" s="20">
        <v>12.79</v>
      </c>
      <c r="CN24" s="20">
        <v>6.51</v>
      </c>
      <c r="CO24" s="20">
        <v>9.65</v>
      </c>
      <c r="CP24" s="20">
        <v>0</v>
      </c>
      <c r="CQ24" s="20">
        <v>0.45</v>
      </c>
      <c r="CR24" s="28"/>
    </row>
    <row r="25" spans="1:96" s="20" customFormat="1" ht="47.25" x14ac:dyDescent="0.25">
      <c r="A25" s="21" t="str">
        <f>"16/1"</f>
        <v>16/1</v>
      </c>
      <c r="B25" s="27" t="s">
        <v>173</v>
      </c>
      <c r="C25" s="23" t="str">
        <f>"100"</f>
        <v>100</v>
      </c>
      <c r="D25" s="23">
        <v>1.17</v>
      </c>
      <c r="E25" s="23">
        <v>0</v>
      </c>
      <c r="F25" s="23">
        <v>5.96</v>
      </c>
      <c r="G25" s="23">
        <v>5.96</v>
      </c>
      <c r="H25" s="23">
        <v>11.32</v>
      </c>
      <c r="I25" s="23">
        <v>98.34966399999999</v>
      </c>
      <c r="J25" s="23">
        <v>0.75</v>
      </c>
      <c r="K25" s="23">
        <v>3.9</v>
      </c>
      <c r="L25" s="23">
        <v>0</v>
      </c>
      <c r="M25" s="23">
        <v>0</v>
      </c>
      <c r="N25" s="23">
        <v>8.9700000000000006</v>
      </c>
      <c r="O25" s="23">
        <v>0.18</v>
      </c>
      <c r="P25" s="23">
        <v>2.16</v>
      </c>
      <c r="Q25" s="23">
        <v>0</v>
      </c>
      <c r="R25" s="23">
        <v>0</v>
      </c>
      <c r="S25" s="23">
        <v>0.27</v>
      </c>
      <c r="T25" s="23">
        <v>0.9</v>
      </c>
      <c r="U25" s="23">
        <v>18.96</v>
      </c>
      <c r="V25" s="23">
        <v>180.41</v>
      </c>
      <c r="W25" s="23">
        <v>24.43</v>
      </c>
      <c r="X25" s="23">
        <v>34.26</v>
      </c>
      <c r="Y25" s="23">
        <v>49.71</v>
      </c>
      <c r="Z25" s="23">
        <v>0.64</v>
      </c>
      <c r="AA25" s="23">
        <v>0</v>
      </c>
      <c r="AB25" s="23">
        <v>10819.2</v>
      </c>
      <c r="AC25" s="23">
        <v>1840</v>
      </c>
      <c r="AD25" s="23">
        <v>3.01</v>
      </c>
      <c r="AE25" s="23">
        <v>0.05</v>
      </c>
      <c r="AF25" s="23">
        <v>0.06</v>
      </c>
      <c r="AG25" s="23">
        <v>0.9</v>
      </c>
      <c r="AH25" s="23">
        <v>1.01</v>
      </c>
      <c r="AI25" s="23">
        <v>4.51</v>
      </c>
      <c r="AJ25" s="20">
        <v>0</v>
      </c>
      <c r="AK25" s="20">
        <v>38.770000000000003</v>
      </c>
      <c r="AL25" s="20">
        <v>31.56</v>
      </c>
      <c r="AM25" s="20">
        <v>39.67</v>
      </c>
      <c r="AN25" s="20">
        <v>34.26</v>
      </c>
      <c r="AO25" s="20">
        <v>8.11</v>
      </c>
      <c r="AP25" s="20">
        <v>28.85</v>
      </c>
      <c r="AQ25" s="20">
        <v>7.21</v>
      </c>
      <c r="AR25" s="20">
        <v>27.95</v>
      </c>
      <c r="AS25" s="20">
        <v>43.28</v>
      </c>
      <c r="AT25" s="20">
        <v>36.97</v>
      </c>
      <c r="AU25" s="20">
        <v>121.72</v>
      </c>
      <c r="AV25" s="20">
        <v>12.62</v>
      </c>
      <c r="AW25" s="20">
        <v>26.15</v>
      </c>
      <c r="AX25" s="20">
        <v>211.88</v>
      </c>
      <c r="AY25" s="20">
        <v>0</v>
      </c>
      <c r="AZ25" s="20">
        <v>27.05</v>
      </c>
      <c r="BA25" s="20">
        <v>29.75</v>
      </c>
      <c r="BB25" s="20">
        <v>16.23</v>
      </c>
      <c r="BC25" s="20">
        <v>10.82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0.36</v>
      </c>
      <c r="BL25" s="20">
        <v>0</v>
      </c>
      <c r="BM25" s="20">
        <v>0.24</v>
      </c>
      <c r="BN25" s="20">
        <v>0.02</v>
      </c>
      <c r="BO25" s="20">
        <v>0.04</v>
      </c>
      <c r="BP25" s="20">
        <v>0</v>
      </c>
      <c r="BQ25" s="20">
        <v>0</v>
      </c>
      <c r="BR25" s="20">
        <v>0</v>
      </c>
      <c r="BS25" s="20">
        <v>1.39</v>
      </c>
      <c r="BT25" s="20">
        <v>0</v>
      </c>
      <c r="BU25" s="20">
        <v>0</v>
      </c>
      <c r="BV25" s="20">
        <v>3.47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80.97</v>
      </c>
      <c r="CC25" s="24"/>
      <c r="CD25" s="24"/>
      <c r="CE25" s="20">
        <v>1803.2</v>
      </c>
      <c r="CG25" s="20">
        <v>4.9000000000000004</v>
      </c>
      <c r="CH25" s="20">
        <v>4.72</v>
      </c>
      <c r="CI25" s="20">
        <v>4.8099999999999996</v>
      </c>
      <c r="CJ25" s="20">
        <v>819.5</v>
      </c>
      <c r="CK25" s="20">
        <v>194.92</v>
      </c>
      <c r="CL25" s="20">
        <v>507.21</v>
      </c>
      <c r="CM25" s="20">
        <v>4.3099999999999996</v>
      </c>
      <c r="CN25" s="20">
        <v>2.52</v>
      </c>
      <c r="CO25" s="20">
        <v>3.41</v>
      </c>
      <c r="CP25" s="20">
        <v>3</v>
      </c>
      <c r="CQ25" s="20">
        <v>0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35.950000000000003</v>
      </c>
      <c r="E26" s="33">
        <v>15.17</v>
      </c>
      <c r="F26" s="33">
        <v>27.25</v>
      </c>
      <c r="G26" s="33">
        <v>24.43</v>
      </c>
      <c r="H26" s="33">
        <v>147.80000000000001</v>
      </c>
      <c r="I26" s="33">
        <v>960.14</v>
      </c>
      <c r="J26" s="33">
        <v>3.9</v>
      </c>
      <c r="K26" s="33">
        <v>14.24</v>
      </c>
      <c r="L26" s="33">
        <v>0</v>
      </c>
      <c r="M26" s="33">
        <v>0</v>
      </c>
      <c r="N26" s="33">
        <v>31.41</v>
      </c>
      <c r="O26" s="33">
        <v>102.12</v>
      </c>
      <c r="P26" s="33">
        <v>14.28</v>
      </c>
      <c r="Q26" s="33">
        <v>0</v>
      </c>
      <c r="R26" s="33">
        <v>0</v>
      </c>
      <c r="S26" s="33">
        <v>1.49</v>
      </c>
      <c r="T26" s="33">
        <v>8.18</v>
      </c>
      <c r="U26" s="33">
        <v>1021.05</v>
      </c>
      <c r="V26" s="33">
        <v>1304.58</v>
      </c>
      <c r="W26" s="33">
        <v>127.05</v>
      </c>
      <c r="X26" s="33">
        <v>146.47</v>
      </c>
      <c r="Y26" s="33">
        <v>455.12</v>
      </c>
      <c r="Z26" s="33">
        <v>6.7</v>
      </c>
      <c r="AA26" s="33">
        <v>13.32</v>
      </c>
      <c r="AB26" s="33">
        <v>14795.25</v>
      </c>
      <c r="AC26" s="33">
        <v>2658.48</v>
      </c>
      <c r="AD26" s="33">
        <v>13.35</v>
      </c>
      <c r="AE26" s="33">
        <v>0.57999999999999996</v>
      </c>
      <c r="AF26" s="33">
        <v>0.32</v>
      </c>
      <c r="AG26" s="33">
        <v>6.07</v>
      </c>
      <c r="AH26" s="33">
        <v>13.08</v>
      </c>
      <c r="AI26" s="33">
        <v>12.88</v>
      </c>
      <c r="AJ26" s="34">
        <v>0</v>
      </c>
      <c r="AK26" s="34">
        <v>1781.73</v>
      </c>
      <c r="AL26" s="34">
        <v>1533.11</v>
      </c>
      <c r="AM26" s="34">
        <v>2631.55</v>
      </c>
      <c r="AN26" s="34">
        <v>2172.0700000000002</v>
      </c>
      <c r="AO26" s="34">
        <v>641.91</v>
      </c>
      <c r="AP26" s="34">
        <v>1435.57</v>
      </c>
      <c r="AQ26" s="34">
        <v>374.51</v>
      </c>
      <c r="AR26" s="34">
        <v>993.54</v>
      </c>
      <c r="AS26" s="34">
        <v>780.25</v>
      </c>
      <c r="AT26" s="34">
        <v>1062.0999999999999</v>
      </c>
      <c r="AU26" s="34">
        <v>1283.23</v>
      </c>
      <c r="AV26" s="34">
        <v>998.76</v>
      </c>
      <c r="AW26" s="34">
        <v>782.11</v>
      </c>
      <c r="AX26" s="34">
        <v>4988.6099999999997</v>
      </c>
      <c r="AY26" s="34">
        <v>0</v>
      </c>
      <c r="AZ26" s="34">
        <v>1458.58</v>
      </c>
      <c r="BA26" s="34">
        <v>859.15</v>
      </c>
      <c r="BB26" s="34">
        <v>543.86</v>
      </c>
      <c r="BC26" s="34">
        <v>356.43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1.58</v>
      </c>
      <c r="BL26" s="34">
        <v>0</v>
      </c>
      <c r="BM26" s="34">
        <v>0.87</v>
      </c>
      <c r="BN26" s="34">
        <v>0.08</v>
      </c>
      <c r="BO26" s="34">
        <v>0.14000000000000001</v>
      </c>
      <c r="BP26" s="34">
        <v>0</v>
      </c>
      <c r="BQ26" s="34">
        <v>0</v>
      </c>
      <c r="BR26" s="34">
        <v>0.02</v>
      </c>
      <c r="BS26" s="34">
        <v>5.12</v>
      </c>
      <c r="BT26" s="34">
        <v>0</v>
      </c>
      <c r="BU26" s="34">
        <v>0</v>
      </c>
      <c r="BV26" s="34">
        <v>13.74</v>
      </c>
      <c r="BW26" s="34">
        <v>0.09</v>
      </c>
      <c r="BX26" s="34">
        <v>0</v>
      </c>
      <c r="BY26" s="34">
        <v>0</v>
      </c>
      <c r="BZ26" s="34">
        <v>0</v>
      </c>
      <c r="CA26" s="34">
        <v>0</v>
      </c>
      <c r="CB26" s="34">
        <v>723.39</v>
      </c>
      <c r="CC26" s="25"/>
      <c r="CD26" s="25">
        <f>$I$26/$I$27*100</f>
        <v>59.404678673736441</v>
      </c>
      <c r="CE26" s="34">
        <v>2479.1999999999998</v>
      </c>
      <c r="CF26" s="34"/>
      <c r="CG26" s="34">
        <v>298.45</v>
      </c>
      <c r="CH26" s="34">
        <v>101.83</v>
      </c>
      <c r="CI26" s="34">
        <v>200.14</v>
      </c>
      <c r="CJ26" s="34">
        <v>13116.12</v>
      </c>
      <c r="CK26" s="34">
        <v>5236.32</v>
      </c>
      <c r="CL26" s="34">
        <v>9176.2199999999993</v>
      </c>
      <c r="CM26" s="34">
        <v>222.56</v>
      </c>
      <c r="CN26" s="34">
        <v>148.16999999999999</v>
      </c>
      <c r="CO26" s="34">
        <v>185.36</v>
      </c>
      <c r="CP26" s="34">
        <v>15</v>
      </c>
      <c r="CQ26" s="34">
        <v>1.45</v>
      </c>
    </row>
    <row r="27" spans="1:96" s="30" customFormat="1" x14ac:dyDescent="0.25">
      <c r="A27" s="31"/>
      <c r="B27" s="32" t="s">
        <v>117</v>
      </c>
      <c r="C27" s="33"/>
      <c r="D27" s="33">
        <v>53.83</v>
      </c>
      <c r="E27" s="33">
        <v>23.27</v>
      </c>
      <c r="F27" s="33">
        <v>47.19</v>
      </c>
      <c r="G27" s="33">
        <v>37.71</v>
      </c>
      <c r="H27" s="33">
        <v>249.86</v>
      </c>
      <c r="I27" s="33">
        <v>1616.27</v>
      </c>
      <c r="J27" s="33">
        <v>7.63</v>
      </c>
      <c r="K27" s="33">
        <v>21.91</v>
      </c>
      <c r="L27" s="33">
        <v>0</v>
      </c>
      <c r="M27" s="33">
        <v>0</v>
      </c>
      <c r="N27" s="33">
        <v>52.03</v>
      </c>
      <c r="O27" s="33">
        <v>178.63</v>
      </c>
      <c r="P27" s="33">
        <v>19.21</v>
      </c>
      <c r="Q27" s="33">
        <v>0</v>
      </c>
      <c r="R27" s="33">
        <v>0</v>
      </c>
      <c r="S27" s="33">
        <v>2.57</v>
      </c>
      <c r="T27" s="33">
        <v>11.61</v>
      </c>
      <c r="U27" s="33">
        <v>1622.28</v>
      </c>
      <c r="V27" s="33">
        <v>1781.65</v>
      </c>
      <c r="W27" s="33">
        <v>194.55</v>
      </c>
      <c r="X27" s="33">
        <v>199.97</v>
      </c>
      <c r="Y27" s="33">
        <v>706.62</v>
      </c>
      <c r="Z27" s="33">
        <v>11.56</v>
      </c>
      <c r="AA27" s="33">
        <v>167.91</v>
      </c>
      <c r="AB27" s="33">
        <v>14863.13</v>
      </c>
      <c r="AC27" s="33">
        <v>2827.52</v>
      </c>
      <c r="AD27" s="33">
        <v>19.91</v>
      </c>
      <c r="AE27" s="33">
        <v>0.74</v>
      </c>
      <c r="AF27" s="33">
        <v>0.66</v>
      </c>
      <c r="AG27" s="33">
        <v>7.73</v>
      </c>
      <c r="AH27" s="33">
        <v>18.989999999999998</v>
      </c>
      <c r="AI27" s="33">
        <v>23.67</v>
      </c>
      <c r="AJ27" s="34">
        <v>0</v>
      </c>
      <c r="AK27" s="34">
        <v>2770.35</v>
      </c>
      <c r="AL27" s="34">
        <v>2342.79</v>
      </c>
      <c r="AM27" s="34">
        <v>4096.9399999999996</v>
      </c>
      <c r="AN27" s="34">
        <v>3047.69</v>
      </c>
      <c r="AO27" s="34">
        <v>1086.08</v>
      </c>
      <c r="AP27" s="34">
        <v>2129.06</v>
      </c>
      <c r="AQ27" s="34">
        <v>618.32000000000005</v>
      </c>
      <c r="AR27" s="34">
        <v>1887.99</v>
      </c>
      <c r="AS27" s="34">
        <v>1650.68</v>
      </c>
      <c r="AT27" s="34">
        <v>2091.1799999999998</v>
      </c>
      <c r="AU27" s="34">
        <v>2651.21</v>
      </c>
      <c r="AV27" s="34">
        <v>1424.22</v>
      </c>
      <c r="AW27" s="34">
        <v>1428.27</v>
      </c>
      <c r="AX27" s="34">
        <v>8316.2999999999993</v>
      </c>
      <c r="AY27" s="34">
        <v>10.44</v>
      </c>
      <c r="AZ27" s="34">
        <v>2376.86</v>
      </c>
      <c r="BA27" s="34">
        <v>1891.47</v>
      </c>
      <c r="BB27" s="34">
        <v>1156.93</v>
      </c>
      <c r="BC27" s="34">
        <v>728.97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2.44</v>
      </c>
      <c r="BL27" s="34">
        <v>0</v>
      </c>
      <c r="BM27" s="34">
        <v>1.36</v>
      </c>
      <c r="BN27" s="34">
        <v>0.11</v>
      </c>
      <c r="BO27" s="34">
        <v>0.22</v>
      </c>
      <c r="BP27" s="34">
        <v>0</v>
      </c>
      <c r="BQ27" s="34">
        <v>0</v>
      </c>
      <c r="BR27" s="34">
        <v>0.02</v>
      </c>
      <c r="BS27" s="34">
        <v>8</v>
      </c>
      <c r="BT27" s="34">
        <v>0</v>
      </c>
      <c r="BU27" s="34">
        <v>0</v>
      </c>
      <c r="BV27" s="34">
        <v>20.96</v>
      </c>
      <c r="BW27" s="34">
        <v>0.1</v>
      </c>
      <c r="BX27" s="34">
        <v>0</v>
      </c>
      <c r="BY27" s="34">
        <v>0</v>
      </c>
      <c r="BZ27" s="34">
        <v>0</v>
      </c>
      <c r="CA27" s="34">
        <v>0</v>
      </c>
      <c r="CB27" s="34">
        <v>1338.99</v>
      </c>
      <c r="CC27" s="25"/>
      <c r="CD27" s="25"/>
      <c r="CE27" s="34">
        <v>2645.1</v>
      </c>
      <c r="CF27" s="34"/>
      <c r="CG27" s="34">
        <v>423.48</v>
      </c>
      <c r="CH27" s="34">
        <v>174.67</v>
      </c>
      <c r="CI27" s="34">
        <v>299.08</v>
      </c>
      <c r="CJ27" s="34">
        <v>24068.95</v>
      </c>
      <c r="CK27" s="34">
        <v>10065.66</v>
      </c>
      <c r="CL27" s="34">
        <v>17067.310000000001</v>
      </c>
      <c r="CM27" s="34">
        <v>406.03</v>
      </c>
      <c r="CN27" s="34">
        <v>287.60000000000002</v>
      </c>
      <c r="CO27" s="34">
        <v>348.17</v>
      </c>
      <c r="CP27" s="34">
        <v>25.68</v>
      </c>
      <c r="CQ27" s="34">
        <v>2.7</v>
      </c>
    </row>
    <row r="28" spans="1:96" ht="47.25" x14ac:dyDescent="0.25">
      <c r="A28" s="21"/>
      <c r="B28" s="27" t="s">
        <v>193</v>
      </c>
      <c r="C28" s="23"/>
      <c r="D28" s="23">
        <v>54</v>
      </c>
      <c r="E28" s="23">
        <v>0</v>
      </c>
      <c r="F28" s="23">
        <v>55.2</v>
      </c>
      <c r="G28" s="23">
        <v>0</v>
      </c>
      <c r="H28" s="23">
        <v>229.79999999999998</v>
      </c>
      <c r="I28" s="23">
        <v>1632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540</v>
      </c>
      <c r="AD28" s="23">
        <v>0</v>
      </c>
      <c r="AE28" s="23">
        <v>0.84</v>
      </c>
      <c r="AF28" s="23">
        <v>0.96</v>
      </c>
      <c r="AG28" s="23"/>
      <c r="AH28" s="23"/>
      <c r="AI28" s="23">
        <v>42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v>0</v>
      </c>
      <c r="CJ28" s="20"/>
      <c r="CK28" s="20"/>
      <c r="CL28" s="20">
        <v>0</v>
      </c>
      <c r="CM28" s="20"/>
      <c r="CN28" s="20"/>
      <c r="CO28" s="20">
        <v>0</v>
      </c>
      <c r="CP28" s="20"/>
      <c r="CQ28" s="20"/>
    </row>
    <row r="29" spans="1:96" x14ac:dyDescent="0.25">
      <c r="A29" s="21"/>
      <c r="B29" s="27" t="s">
        <v>119</v>
      </c>
      <c r="C29" s="23"/>
      <c r="D29" s="23">
        <f t="shared" ref="D29:I29" si="0">D27-D28</f>
        <v>-0.17000000000000171</v>
      </c>
      <c r="E29" s="23">
        <f t="shared" si="0"/>
        <v>23.27</v>
      </c>
      <c r="F29" s="23">
        <f t="shared" si="0"/>
        <v>-8.0100000000000051</v>
      </c>
      <c r="G29" s="23">
        <f t="shared" si="0"/>
        <v>37.71</v>
      </c>
      <c r="H29" s="23">
        <f t="shared" si="0"/>
        <v>20.060000000000031</v>
      </c>
      <c r="I29" s="23">
        <f t="shared" si="0"/>
        <v>-15.730000000000018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ref="V29:AF29" si="1">V27-V28</f>
        <v>1781.65</v>
      </c>
      <c r="W29" s="23">
        <f t="shared" si="1"/>
        <v>194.55</v>
      </c>
      <c r="X29" s="23">
        <f t="shared" si="1"/>
        <v>199.97</v>
      </c>
      <c r="Y29" s="23">
        <f t="shared" si="1"/>
        <v>706.62</v>
      </c>
      <c r="Z29" s="23">
        <f t="shared" si="1"/>
        <v>11.56</v>
      </c>
      <c r="AA29" s="23">
        <f t="shared" si="1"/>
        <v>167.91</v>
      </c>
      <c r="AB29" s="23">
        <f t="shared" si="1"/>
        <v>14863.13</v>
      </c>
      <c r="AC29" s="23">
        <f t="shared" si="1"/>
        <v>2287.52</v>
      </c>
      <c r="AD29" s="23">
        <f t="shared" si="1"/>
        <v>19.91</v>
      </c>
      <c r="AE29" s="23">
        <f t="shared" si="1"/>
        <v>-9.9999999999999978E-2</v>
      </c>
      <c r="AF29" s="23">
        <f t="shared" si="1"/>
        <v>-0.29999999999999993</v>
      </c>
      <c r="AG29" s="23"/>
      <c r="AH29" s="23"/>
      <c r="AI29" s="23">
        <f>AI27-AI28</f>
        <v>-18.329999999999998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>
        <f>CI27-CI28</f>
        <v>299.08</v>
      </c>
      <c r="CJ29" s="20"/>
      <c r="CK29" s="20"/>
      <c r="CL29" s="20">
        <f>CL27-CL28</f>
        <v>17067.310000000001</v>
      </c>
      <c r="CM29" s="20"/>
      <c r="CN29" s="20"/>
      <c r="CO29" s="20">
        <f>CO27-CO28</f>
        <v>348.17</v>
      </c>
      <c r="CP29" s="20"/>
      <c r="CQ29" s="20"/>
    </row>
    <row r="30" spans="1:96" ht="31.5" x14ac:dyDescent="0.25">
      <c r="A30" s="21"/>
      <c r="B30" s="27" t="s">
        <v>120</v>
      </c>
      <c r="C30" s="23"/>
      <c r="D30" s="23">
        <v>14</v>
      </c>
      <c r="E30" s="23"/>
      <c r="F30" s="23">
        <v>27</v>
      </c>
      <c r="G30" s="23"/>
      <c r="H30" s="23">
        <v>59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mergeCells count="27">
    <mergeCell ref="CO8:CO9"/>
    <mergeCell ref="CN8:CN9"/>
    <mergeCell ref="CM8:CM9"/>
    <mergeCell ref="CL8:CL9"/>
    <mergeCell ref="CK8:CK9"/>
    <mergeCell ref="H6:CD6"/>
    <mergeCell ref="AI8:AI9"/>
    <mergeCell ref="CG8:CG9"/>
    <mergeCell ref="CH8:CH9"/>
    <mergeCell ref="CI8:CI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CJ8:CJ9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pageSetUpPr fitToPage="1"/>
  </sheetPr>
  <dimension ref="A1:IU35"/>
  <sheetViews>
    <sheetView workbookViewId="0">
      <selection activeCell="A8" sqref="A8:CQ35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"7 сентября 2023 г."</f>
        <v>7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(34)'!B3&lt;&gt;"",'Dop (34)'!B3,"")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x14ac:dyDescent="0.25">
      <c r="A12" s="21" t="str">
        <f>"29/10"</f>
        <v>29/10</v>
      </c>
      <c r="B12" s="27" t="s">
        <v>304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9.83</v>
      </c>
      <c r="I12" s="23">
        <v>38.659836097560984</v>
      </c>
      <c r="J12" s="23">
        <v>0</v>
      </c>
      <c r="K12" s="23">
        <v>0</v>
      </c>
      <c r="L12" s="23">
        <v>0</v>
      </c>
      <c r="M12" s="23">
        <v>0</v>
      </c>
      <c r="N12" s="23">
        <v>9.6999999999999993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0.06</v>
      </c>
      <c r="U12" s="23">
        <v>0.63</v>
      </c>
      <c r="V12" s="23">
        <v>8.16</v>
      </c>
      <c r="W12" s="23">
        <v>2.1800000000000002</v>
      </c>
      <c r="X12" s="23">
        <v>0.56000000000000005</v>
      </c>
      <c r="Y12" s="23">
        <v>1</v>
      </c>
      <c r="Z12" s="23">
        <v>0.06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199.45</v>
      </c>
      <c r="CC12" s="24"/>
      <c r="CD12" s="24"/>
      <c r="CE12" s="20">
        <v>7.0000000000000007E-2</v>
      </c>
      <c r="CF12" s="20"/>
      <c r="CG12" s="20">
        <v>0.43</v>
      </c>
      <c r="CH12" s="20">
        <v>0.42</v>
      </c>
      <c r="CI12" s="20">
        <v>0.42</v>
      </c>
      <c r="CJ12" s="20">
        <v>49.56</v>
      </c>
      <c r="CK12" s="20">
        <v>19.16</v>
      </c>
      <c r="CL12" s="20">
        <v>34.36</v>
      </c>
      <c r="CM12" s="20">
        <v>4.4400000000000004</v>
      </c>
      <c r="CN12" s="20">
        <v>2.66</v>
      </c>
      <c r="CO12" s="20">
        <v>3.55</v>
      </c>
      <c r="CP12" s="20">
        <v>9.76</v>
      </c>
      <c r="CQ12" s="20">
        <v>0</v>
      </c>
      <c r="CR12" s="28"/>
    </row>
    <row r="13" spans="1:96" s="20" customFormat="1" ht="31.5" x14ac:dyDescent="0.25">
      <c r="A13" s="21" t="str">
        <f>"12/4"</f>
        <v>12/4</v>
      </c>
      <c r="B13" s="27" t="s">
        <v>217</v>
      </c>
      <c r="C13" s="23" t="str">
        <f>"180"</f>
        <v>180</v>
      </c>
      <c r="D13" s="23">
        <v>7.83</v>
      </c>
      <c r="E13" s="23">
        <v>0.05</v>
      </c>
      <c r="F13" s="23">
        <v>9.93</v>
      </c>
      <c r="G13" s="23">
        <v>2.38</v>
      </c>
      <c r="H13" s="23">
        <v>45.88</v>
      </c>
      <c r="I13" s="23">
        <v>303.50603519999999</v>
      </c>
      <c r="J13" s="23">
        <v>6</v>
      </c>
      <c r="K13" s="23">
        <v>0.27</v>
      </c>
      <c r="L13" s="23">
        <v>0</v>
      </c>
      <c r="M13" s="23">
        <v>0</v>
      </c>
      <c r="N13" s="23">
        <v>1.19</v>
      </c>
      <c r="O13" s="23">
        <v>42.33</v>
      </c>
      <c r="P13" s="23">
        <v>2.36</v>
      </c>
      <c r="Q13" s="23">
        <v>0</v>
      </c>
      <c r="R13" s="23">
        <v>0</v>
      </c>
      <c r="S13" s="23">
        <v>0</v>
      </c>
      <c r="T13" s="23">
        <v>1.17</v>
      </c>
      <c r="U13" s="23">
        <v>147.31</v>
      </c>
      <c r="V13" s="23">
        <v>135.13999999999999</v>
      </c>
      <c r="W13" s="23">
        <v>19.41</v>
      </c>
      <c r="X13" s="23">
        <v>52.06</v>
      </c>
      <c r="Y13" s="23">
        <v>147.97</v>
      </c>
      <c r="Z13" s="23">
        <v>1.72</v>
      </c>
      <c r="AA13" s="23">
        <v>38.229999999999997</v>
      </c>
      <c r="AB13" s="23">
        <v>44.35</v>
      </c>
      <c r="AC13" s="23">
        <v>72.680000000000007</v>
      </c>
      <c r="AD13" s="23">
        <v>0.32</v>
      </c>
      <c r="AE13" s="23">
        <v>0.22</v>
      </c>
      <c r="AF13" s="23">
        <v>0.03</v>
      </c>
      <c r="AG13" s="23">
        <v>0.92</v>
      </c>
      <c r="AH13" s="23">
        <v>3.33</v>
      </c>
      <c r="AI13" s="23">
        <v>0</v>
      </c>
      <c r="AJ13" s="20">
        <v>0</v>
      </c>
      <c r="AK13" s="20">
        <v>320.74</v>
      </c>
      <c r="AL13" s="20">
        <v>293.56</v>
      </c>
      <c r="AM13" s="20">
        <v>1042.98</v>
      </c>
      <c r="AN13" s="20">
        <v>197.76</v>
      </c>
      <c r="AO13" s="20">
        <v>201.45</v>
      </c>
      <c r="AP13" s="20">
        <v>273.77</v>
      </c>
      <c r="AQ13" s="20">
        <v>124.57</v>
      </c>
      <c r="AR13" s="20">
        <v>395.18</v>
      </c>
      <c r="AS13" s="20">
        <v>729.79</v>
      </c>
      <c r="AT13" s="20">
        <v>289.26</v>
      </c>
      <c r="AU13" s="20">
        <v>443.57</v>
      </c>
      <c r="AV13" s="20">
        <v>178.2</v>
      </c>
      <c r="AW13" s="20">
        <v>204.56</v>
      </c>
      <c r="AX13" s="20">
        <v>1511.53</v>
      </c>
      <c r="AY13" s="20">
        <v>0</v>
      </c>
      <c r="AZ13" s="20">
        <v>551.25</v>
      </c>
      <c r="BA13" s="20">
        <v>477.21</v>
      </c>
      <c r="BB13" s="20">
        <v>280.13</v>
      </c>
      <c r="BC13" s="20">
        <v>122.43</v>
      </c>
      <c r="BD13" s="20">
        <v>0.36</v>
      </c>
      <c r="BE13" s="20">
        <v>0.08</v>
      </c>
      <c r="BF13" s="20">
        <v>7.0000000000000007E-2</v>
      </c>
      <c r="BG13" s="20">
        <v>0.18</v>
      </c>
      <c r="BH13" s="20">
        <v>0.23</v>
      </c>
      <c r="BI13" s="20">
        <v>0.75</v>
      </c>
      <c r="BJ13" s="20">
        <v>0</v>
      </c>
      <c r="BK13" s="20">
        <v>2.4900000000000002</v>
      </c>
      <c r="BL13" s="20">
        <v>0</v>
      </c>
      <c r="BM13" s="20">
        <v>0.75</v>
      </c>
      <c r="BN13" s="20">
        <v>0.01</v>
      </c>
      <c r="BO13" s="20">
        <v>0</v>
      </c>
      <c r="BP13" s="20">
        <v>0</v>
      </c>
      <c r="BQ13" s="20">
        <v>0.08</v>
      </c>
      <c r="BR13" s="20">
        <v>0.28000000000000003</v>
      </c>
      <c r="BS13" s="20">
        <v>2.4900000000000002</v>
      </c>
      <c r="BT13" s="20">
        <v>0</v>
      </c>
      <c r="BU13" s="20">
        <v>0</v>
      </c>
      <c r="BV13" s="20">
        <v>1.41</v>
      </c>
      <c r="BW13" s="20">
        <v>0.03</v>
      </c>
      <c r="BX13" s="20">
        <v>0</v>
      </c>
      <c r="BY13" s="20">
        <v>0</v>
      </c>
      <c r="BZ13" s="20">
        <v>0</v>
      </c>
      <c r="CA13" s="20">
        <v>0</v>
      </c>
      <c r="CB13" s="20">
        <v>141.41</v>
      </c>
      <c r="CC13" s="24"/>
      <c r="CD13" s="24"/>
      <c r="CE13" s="20">
        <v>45.62</v>
      </c>
      <c r="CG13" s="20">
        <v>2.2999999999999998</v>
      </c>
      <c r="CH13" s="20">
        <v>1.46</v>
      </c>
      <c r="CI13" s="20">
        <v>1.88</v>
      </c>
      <c r="CJ13" s="20">
        <v>320.13</v>
      </c>
      <c r="CK13" s="20">
        <v>156.93</v>
      </c>
      <c r="CL13" s="20">
        <v>238.53</v>
      </c>
      <c r="CM13" s="20">
        <v>4.54</v>
      </c>
      <c r="CN13" s="20">
        <v>2.85</v>
      </c>
      <c r="CO13" s="20">
        <v>3.69</v>
      </c>
      <c r="CP13" s="20">
        <v>0</v>
      </c>
      <c r="CQ13" s="20">
        <v>0.36</v>
      </c>
      <c r="CR13" s="29"/>
    </row>
    <row r="14" spans="1:96" s="30" customFormat="1" ht="31.5" x14ac:dyDescent="0.25">
      <c r="A14" s="31"/>
      <c r="B14" s="32" t="s">
        <v>101</v>
      </c>
      <c r="C14" s="33"/>
      <c r="D14" s="33">
        <v>9.2799999999999994</v>
      </c>
      <c r="E14" s="33">
        <v>0.05</v>
      </c>
      <c r="F14" s="33">
        <v>10.09</v>
      </c>
      <c r="G14" s="33">
        <v>2.5299999999999998</v>
      </c>
      <c r="H14" s="33">
        <v>65.09</v>
      </c>
      <c r="I14" s="33">
        <v>386.95</v>
      </c>
      <c r="J14" s="33">
        <v>6</v>
      </c>
      <c r="K14" s="33">
        <v>0.27</v>
      </c>
      <c r="L14" s="33">
        <v>0</v>
      </c>
      <c r="M14" s="33">
        <v>0</v>
      </c>
      <c r="N14" s="33">
        <v>11.11</v>
      </c>
      <c r="O14" s="33">
        <v>51.45</v>
      </c>
      <c r="P14" s="33">
        <v>2.5299999999999998</v>
      </c>
      <c r="Q14" s="33">
        <v>0</v>
      </c>
      <c r="R14" s="33">
        <v>0</v>
      </c>
      <c r="S14" s="33">
        <v>0.28000000000000003</v>
      </c>
      <c r="T14" s="33">
        <v>1.59</v>
      </c>
      <c r="U14" s="33">
        <v>147.94</v>
      </c>
      <c r="V14" s="33">
        <v>143.31</v>
      </c>
      <c r="W14" s="33">
        <v>21.59</v>
      </c>
      <c r="X14" s="33">
        <v>52.62</v>
      </c>
      <c r="Y14" s="33">
        <v>148.97</v>
      </c>
      <c r="Z14" s="33">
        <v>1.78</v>
      </c>
      <c r="AA14" s="33">
        <v>38.229999999999997</v>
      </c>
      <c r="AB14" s="33">
        <v>44.79</v>
      </c>
      <c r="AC14" s="33">
        <v>72.78</v>
      </c>
      <c r="AD14" s="33">
        <v>0.33</v>
      </c>
      <c r="AE14" s="33">
        <v>0.22</v>
      </c>
      <c r="AF14" s="33">
        <v>0.03</v>
      </c>
      <c r="AG14" s="33">
        <v>0.93</v>
      </c>
      <c r="AH14" s="33">
        <v>3.34</v>
      </c>
      <c r="AI14" s="33">
        <v>0.78</v>
      </c>
      <c r="AJ14" s="34">
        <v>0</v>
      </c>
      <c r="AK14" s="34">
        <v>385.26</v>
      </c>
      <c r="AL14" s="34">
        <v>360.79</v>
      </c>
      <c r="AM14" s="34">
        <v>1145.3900000000001</v>
      </c>
      <c r="AN14" s="34">
        <v>232.66</v>
      </c>
      <c r="AO14" s="34">
        <v>221.75</v>
      </c>
      <c r="AP14" s="34">
        <v>314.98</v>
      </c>
      <c r="AQ14" s="34">
        <v>139.69999999999999</v>
      </c>
      <c r="AR14" s="34">
        <v>469.1</v>
      </c>
      <c r="AS14" s="34">
        <v>774.69</v>
      </c>
      <c r="AT14" s="34">
        <v>351.9</v>
      </c>
      <c r="AU14" s="34">
        <v>495.25</v>
      </c>
      <c r="AV14" s="34">
        <v>206.21</v>
      </c>
      <c r="AW14" s="34">
        <v>252.59</v>
      </c>
      <c r="AX14" s="34">
        <v>1913.12</v>
      </c>
      <c r="AY14" s="34">
        <v>0</v>
      </c>
      <c r="AZ14" s="34">
        <v>682.1</v>
      </c>
      <c r="BA14" s="34">
        <v>534.11</v>
      </c>
      <c r="BB14" s="34">
        <v>317.89</v>
      </c>
      <c r="BC14" s="34">
        <v>152.36000000000001</v>
      </c>
      <c r="BD14" s="34">
        <v>0.36</v>
      </c>
      <c r="BE14" s="34">
        <v>0.08</v>
      </c>
      <c r="BF14" s="34">
        <v>7.0000000000000007E-2</v>
      </c>
      <c r="BG14" s="34">
        <v>0.18</v>
      </c>
      <c r="BH14" s="34">
        <v>0.23</v>
      </c>
      <c r="BI14" s="34">
        <v>0.75</v>
      </c>
      <c r="BJ14" s="34">
        <v>0</v>
      </c>
      <c r="BK14" s="34">
        <v>2.5099999999999998</v>
      </c>
      <c r="BL14" s="34">
        <v>0</v>
      </c>
      <c r="BM14" s="34">
        <v>0.75</v>
      </c>
      <c r="BN14" s="34">
        <v>0.01</v>
      </c>
      <c r="BO14" s="34">
        <v>0</v>
      </c>
      <c r="BP14" s="34">
        <v>0</v>
      </c>
      <c r="BQ14" s="34">
        <v>0.08</v>
      </c>
      <c r="BR14" s="34">
        <v>0.28000000000000003</v>
      </c>
      <c r="BS14" s="34">
        <v>2.5</v>
      </c>
      <c r="BT14" s="34">
        <v>0</v>
      </c>
      <c r="BU14" s="34">
        <v>0</v>
      </c>
      <c r="BV14" s="34">
        <v>1.46</v>
      </c>
      <c r="BW14" s="34">
        <v>0.03</v>
      </c>
      <c r="BX14" s="34">
        <v>0</v>
      </c>
      <c r="BY14" s="34">
        <v>0</v>
      </c>
      <c r="BZ14" s="34">
        <v>0</v>
      </c>
      <c r="CA14" s="34">
        <v>0</v>
      </c>
      <c r="CB14" s="34">
        <v>348.68</v>
      </c>
      <c r="CC14" s="25"/>
      <c r="CD14" s="25">
        <f>$I$14/$I$33*100</f>
        <v>28.662962962962961</v>
      </c>
      <c r="CE14" s="34">
        <v>45.7</v>
      </c>
      <c r="CF14" s="34"/>
      <c r="CG14" s="34">
        <v>2.73</v>
      </c>
      <c r="CH14" s="34">
        <v>1.88</v>
      </c>
      <c r="CI14" s="34">
        <v>2.2999999999999998</v>
      </c>
      <c r="CJ14" s="34">
        <v>749.69</v>
      </c>
      <c r="CK14" s="34">
        <v>322.48</v>
      </c>
      <c r="CL14" s="34">
        <v>536.09</v>
      </c>
      <c r="CM14" s="34">
        <v>12.02</v>
      </c>
      <c r="CN14" s="34">
        <v>8.5500000000000007</v>
      </c>
      <c r="CO14" s="34">
        <v>10.28</v>
      </c>
      <c r="CP14" s="34">
        <v>9.76</v>
      </c>
      <c r="CQ14" s="34">
        <v>0.36</v>
      </c>
    </row>
    <row r="15" spans="1:96" x14ac:dyDescent="0.25">
      <c r="A15" s="21"/>
      <c r="B15" s="22" t="s">
        <v>102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4"/>
      <c r="CD15" s="24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</row>
    <row r="16" spans="1:96" s="20" customFormat="1" x14ac:dyDescent="0.25">
      <c r="A16" s="21" t="str">
        <f>"-"</f>
        <v>-</v>
      </c>
      <c r="B16" s="27" t="s">
        <v>307</v>
      </c>
      <c r="C16" s="23" t="str">
        <f>"100"</f>
        <v>100</v>
      </c>
      <c r="D16" s="23">
        <v>1.5</v>
      </c>
      <c r="E16" s="23">
        <v>0</v>
      </c>
      <c r="F16" s="23">
        <v>0.5</v>
      </c>
      <c r="G16" s="23">
        <v>0.5</v>
      </c>
      <c r="H16" s="23">
        <v>22.7</v>
      </c>
      <c r="I16" s="23">
        <v>95.500000000000014</v>
      </c>
      <c r="J16" s="23">
        <v>0.2</v>
      </c>
      <c r="K16" s="23">
        <v>0</v>
      </c>
      <c r="L16" s="23">
        <v>0</v>
      </c>
      <c r="M16" s="23">
        <v>0</v>
      </c>
      <c r="N16" s="23">
        <v>19</v>
      </c>
      <c r="O16" s="23">
        <v>2</v>
      </c>
      <c r="P16" s="23">
        <v>1.7</v>
      </c>
      <c r="Q16" s="23">
        <v>0</v>
      </c>
      <c r="R16" s="23">
        <v>0</v>
      </c>
      <c r="S16" s="23">
        <v>0.4</v>
      </c>
      <c r="T16" s="23">
        <v>0.9</v>
      </c>
      <c r="U16" s="23">
        <v>31</v>
      </c>
      <c r="V16" s="23">
        <v>348</v>
      </c>
      <c r="W16" s="23">
        <v>8</v>
      </c>
      <c r="X16" s="23">
        <v>42</v>
      </c>
      <c r="Y16" s="23">
        <v>28</v>
      </c>
      <c r="Z16" s="23">
        <v>0.6</v>
      </c>
      <c r="AA16" s="23">
        <v>0</v>
      </c>
      <c r="AB16" s="23">
        <v>120</v>
      </c>
      <c r="AC16" s="23">
        <v>20</v>
      </c>
      <c r="AD16" s="23">
        <v>0.4</v>
      </c>
      <c r="AE16" s="23">
        <v>0.04</v>
      </c>
      <c r="AF16" s="23">
        <v>0.05</v>
      </c>
      <c r="AG16" s="23">
        <v>0.6</v>
      </c>
      <c r="AH16" s="23">
        <v>0.9</v>
      </c>
      <c r="AI16" s="23">
        <v>10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74</v>
      </c>
      <c r="CC16" s="24"/>
      <c r="CD16" s="24"/>
      <c r="CE16" s="20">
        <v>20</v>
      </c>
      <c r="CG16" s="20">
        <v>4</v>
      </c>
      <c r="CH16" s="20">
        <v>1</v>
      </c>
      <c r="CI16" s="20">
        <v>2.5</v>
      </c>
      <c r="CJ16" s="20">
        <v>200</v>
      </c>
      <c r="CK16" s="20">
        <v>82</v>
      </c>
      <c r="CL16" s="20">
        <v>141</v>
      </c>
      <c r="CM16" s="20">
        <v>12.6</v>
      </c>
      <c r="CN16" s="20">
        <v>12.6</v>
      </c>
      <c r="CO16" s="20">
        <v>12.6</v>
      </c>
      <c r="CP16" s="20">
        <v>0</v>
      </c>
      <c r="CQ16" s="20">
        <v>0</v>
      </c>
      <c r="CR16" s="29"/>
    </row>
    <row r="17" spans="1:96" s="30" customFormat="1" x14ac:dyDescent="0.25">
      <c r="A17" s="31"/>
      <c r="B17" s="32" t="s">
        <v>104</v>
      </c>
      <c r="C17" s="33"/>
      <c r="D17" s="33">
        <v>1.5</v>
      </c>
      <c r="E17" s="33">
        <v>0</v>
      </c>
      <c r="F17" s="33">
        <v>0.5</v>
      </c>
      <c r="G17" s="33">
        <v>0.5</v>
      </c>
      <c r="H17" s="33">
        <v>22.7</v>
      </c>
      <c r="I17" s="33">
        <v>95.5</v>
      </c>
      <c r="J17" s="33">
        <v>0.2</v>
      </c>
      <c r="K17" s="33">
        <v>0</v>
      </c>
      <c r="L17" s="33">
        <v>0</v>
      </c>
      <c r="M17" s="33">
        <v>0</v>
      </c>
      <c r="N17" s="33">
        <v>19</v>
      </c>
      <c r="O17" s="33">
        <v>2</v>
      </c>
      <c r="P17" s="33">
        <v>1.7</v>
      </c>
      <c r="Q17" s="33">
        <v>0</v>
      </c>
      <c r="R17" s="33">
        <v>0</v>
      </c>
      <c r="S17" s="33">
        <v>0.4</v>
      </c>
      <c r="T17" s="33">
        <v>0.9</v>
      </c>
      <c r="U17" s="33">
        <v>31</v>
      </c>
      <c r="V17" s="33">
        <v>348</v>
      </c>
      <c r="W17" s="33">
        <v>8</v>
      </c>
      <c r="X17" s="33">
        <v>42</v>
      </c>
      <c r="Y17" s="33">
        <v>28</v>
      </c>
      <c r="Z17" s="33">
        <v>0.6</v>
      </c>
      <c r="AA17" s="33">
        <v>0</v>
      </c>
      <c r="AB17" s="33">
        <v>120</v>
      </c>
      <c r="AC17" s="33">
        <v>20</v>
      </c>
      <c r="AD17" s="33">
        <v>0.4</v>
      </c>
      <c r="AE17" s="33">
        <v>0.04</v>
      </c>
      <c r="AF17" s="33">
        <v>0.05</v>
      </c>
      <c r="AG17" s="33">
        <v>0.6</v>
      </c>
      <c r="AH17" s="33">
        <v>0.9</v>
      </c>
      <c r="AI17" s="33">
        <v>10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74</v>
      </c>
      <c r="CC17" s="25"/>
      <c r="CD17" s="25">
        <f>$I$17/$I$33*100</f>
        <v>7.0740740740740744</v>
      </c>
      <c r="CE17" s="34">
        <v>20</v>
      </c>
      <c r="CF17" s="34"/>
      <c r="CG17" s="34">
        <v>4</v>
      </c>
      <c r="CH17" s="34">
        <v>1</v>
      </c>
      <c r="CI17" s="34">
        <v>2.5</v>
      </c>
      <c r="CJ17" s="34">
        <v>200</v>
      </c>
      <c r="CK17" s="34">
        <v>82</v>
      </c>
      <c r="CL17" s="34">
        <v>141</v>
      </c>
      <c r="CM17" s="34">
        <v>12.6</v>
      </c>
      <c r="CN17" s="34">
        <v>12.6</v>
      </c>
      <c r="CO17" s="34">
        <v>12.6</v>
      </c>
      <c r="CP17" s="34">
        <v>0</v>
      </c>
      <c r="CQ17" s="34">
        <v>0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"20"</f>
        <v>20</v>
      </c>
      <c r="D19" s="23">
        <v>1.32</v>
      </c>
      <c r="E19" s="23">
        <v>0</v>
      </c>
      <c r="F19" s="23">
        <v>0.13</v>
      </c>
      <c r="G19" s="23">
        <v>0.13</v>
      </c>
      <c r="H19" s="23">
        <v>9.3800000000000008</v>
      </c>
      <c r="I19" s="23">
        <v>44.780199999999994</v>
      </c>
      <c r="J19" s="23">
        <v>0</v>
      </c>
      <c r="K19" s="23">
        <v>0</v>
      </c>
      <c r="L19" s="23">
        <v>0</v>
      </c>
      <c r="M19" s="23">
        <v>0</v>
      </c>
      <c r="N19" s="23">
        <v>0.22</v>
      </c>
      <c r="O19" s="23">
        <v>9.1199999999999992</v>
      </c>
      <c r="P19" s="23">
        <v>0.04</v>
      </c>
      <c r="Q19" s="23">
        <v>0</v>
      </c>
      <c r="R19" s="23">
        <v>0</v>
      </c>
      <c r="S19" s="23">
        <v>0</v>
      </c>
      <c r="T19" s="23">
        <v>0.36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63.86</v>
      </c>
      <c r="AL19" s="20">
        <v>66.47</v>
      </c>
      <c r="AM19" s="20">
        <v>101.79</v>
      </c>
      <c r="AN19" s="20">
        <v>33.76</v>
      </c>
      <c r="AO19" s="20">
        <v>20.010000000000002</v>
      </c>
      <c r="AP19" s="20">
        <v>40.020000000000003</v>
      </c>
      <c r="AQ19" s="20">
        <v>15.14</v>
      </c>
      <c r="AR19" s="20">
        <v>72.38</v>
      </c>
      <c r="AS19" s="20">
        <v>44.89</v>
      </c>
      <c r="AT19" s="20">
        <v>62.64</v>
      </c>
      <c r="AU19" s="20">
        <v>51.68</v>
      </c>
      <c r="AV19" s="20">
        <v>27.14</v>
      </c>
      <c r="AW19" s="20">
        <v>48.02</v>
      </c>
      <c r="AX19" s="20">
        <v>401.59</v>
      </c>
      <c r="AY19" s="20">
        <v>0</v>
      </c>
      <c r="AZ19" s="20">
        <v>130.85</v>
      </c>
      <c r="BA19" s="20">
        <v>56.9</v>
      </c>
      <c r="BB19" s="20">
        <v>37.76</v>
      </c>
      <c r="BC19" s="20">
        <v>29.93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0.06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7.82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3800</v>
      </c>
      <c r="CK19" s="20">
        <v>1464</v>
      </c>
      <c r="CL19" s="20">
        <v>2632</v>
      </c>
      <c r="CM19" s="20">
        <v>30.4</v>
      </c>
      <c r="CN19" s="20">
        <v>30.4</v>
      </c>
      <c r="CO19" s="20">
        <v>30.4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"8/16"</f>
        <v>8/16</v>
      </c>
      <c r="B20" s="27" t="s">
        <v>106</v>
      </c>
      <c r="C20" s="23" t="str">
        <f>"30"</f>
        <v>30</v>
      </c>
      <c r="D20" s="23">
        <v>1.98</v>
      </c>
      <c r="E20" s="23">
        <v>0</v>
      </c>
      <c r="F20" s="23">
        <v>0.36</v>
      </c>
      <c r="G20" s="23">
        <v>0.36</v>
      </c>
      <c r="H20" s="23">
        <v>12.51</v>
      </c>
      <c r="I20" s="23">
        <v>58.013999999999996</v>
      </c>
      <c r="J20" s="23">
        <v>0.06</v>
      </c>
      <c r="K20" s="23">
        <v>0</v>
      </c>
      <c r="L20" s="23">
        <v>0</v>
      </c>
      <c r="M20" s="23">
        <v>0</v>
      </c>
      <c r="N20" s="23">
        <v>0.36</v>
      </c>
      <c r="O20" s="23">
        <v>9.66</v>
      </c>
      <c r="P20" s="23">
        <v>2.4900000000000002</v>
      </c>
      <c r="Q20" s="23">
        <v>0</v>
      </c>
      <c r="R20" s="23">
        <v>0</v>
      </c>
      <c r="S20" s="23">
        <v>0.3</v>
      </c>
      <c r="T20" s="23">
        <v>0.75</v>
      </c>
      <c r="U20" s="23">
        <v>183</v>
      </c>
      <c r="V20" s="23">
        <v>73.5</v>
      </c>
      <c r="W20" s="23">
        <v>10.5</v>
      </c>
      <c r="X20" s="23">
        <v>14.1</v>
      </c>
      <c r="Y20" s="23">
        <v>47.4</v>
      </c>
      <c r="Z20" s="23">
        <v>1.17</v>
      </c>
      <c r="AA20" s="23">
        <v>0</v>
      </c>
      <c r="AB20" s="23">
        <v>1.5</v>
      </c>
      <c r="AC20" s="23">
        <v>0.3</v>
      </c>
      <c r="AD20" s="23">
        <v>0.42</v>
      </c>
      <c r="AE20" s="23">
        <v>0.05</v>
      </c>
      <c r="AF20" s="23">
        <v>0.02</v>
      </c>
      <c r="AG20" s="23">
        <v>0.21</v>
      </c>
      <c r="AH20" s="23">
        <v>0.6</v>
      </c>
      <c r="AI20" s="23">
        <v>0</v>
      </c>
      <c r="AJ20" s="20">
        <v>0</v>
      </c>
      <c r="AK20" s="20">
        <v>96.6</v>
      </c>
      <c r="AL20" s="20">
        <v>74.400000000000006</v>
      </c>
      <c r="AM20" s="20">
        <v>128.1</v>
      </c>
      <c r="AN20" s="20">
        <v>66.900000000000006</v>
      </c>
      <c r="AO20" s="20">
        <v>27.9</v>
      </c>
      <c r="AP20" s="20">
        <v>59.4</v>
      </c>
      <c r="AQ20" s="20">
        <v>24</v>
      </c>
      <c r="AR20" s="20">
        <v>111.3</v>
      </c>
      <c r="AS20" s="20">
        <v>89.1</v>
      </c>
      <c r="AT20" s="20">
        <v>87.3</v>
      </c>
      <c r="AU20" s="20">
        <v>139.19999999999999</v>
      </c>
      <c r="AV20" s="20">
        <v>37.200000000000003</v>
      </c>
      <c r="AW20" s="20">
        <v>93</v>
      </c>
      <c r="AX20" s="20">
        <v>467.7</v>
      </c>
      <c r="AY20" s="20">
        <v>0</v>
      </c>
      <c r="AZ20" s="20">
        <v>157.80000000000001</v>
      </c>
      <c r="BA20" s="20">
        <v>87.3</v>
      </c>
      <c r="BB20" s="20">
        <v>54</v>
      </c>
      <c r="BC20" s="20">
        <v>39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0.01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14.1</v>
      </c>
      <c r="CC20" s="24"/>
      <c r="CD20" s="24"/>
      <c r="CE20" s="20">
        <v>0.25</v>
      </c>
      <c r="CF20" s="20"/>
      <c r="CG20" s="20">
        <v>20</v>
      </c>
      <c r="CH20" s="20">
        <v>20</v>
      </c>
      <c r="CI20" s="20">
        <v>20</v>
      </c>
      <c r="CJ20" s="20">
        <v>3800</v>
      </c>
      <c r="CK20" s="20">
        <v>1464</v>
      </c>
      <c r="CL20" s="20">
        <v>2632</v>
      </c>
      <c r="CM20" s="20">
        <v>38</v>
      </c>
      <c r="CN20" s="20">
        <v>31.6</v>
      </c>
      <c r="CO20" s="20">
        <v>34.799999999999997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"4/2"</f>
        <v>4/2</v>
      </c>
      <c r="B21" s="27" t="s">
        <v>107</v>
      </c>
      <c r="C21" s="23" t="str">
        <f>"200"</f>
        <v>200</v>
      </c>
      <c r="D21" s="23">
        <v>1.75</v>
      </c>
      <c r="E21" s="23">
        <v>0</v>
      </c>
      <c r="F21" s="23">
        <v>4.37</v>
      </c>
      <c r="G21" s="23">
        <v>4.22</v>
      </c>
      <c r="H21" s="23">
        <v>13.81</v>
      </c>
      <c r="I21" s="23">
        <v>97.159974080000012</v>
      </c>
      <c r="J21" s="23">
        <v>0.99</v>
      </c>
      <c r="K21" s="23">
        <v>2.6</v>
      </c>
      <c r="L21" s="23">
        <v>0</v>
      </c>
      <c r="M21" s="23">
        <v>0</v>
      </c>
      <c r="N21" s="23">
        <v>6.88</v>
      </c>
      <c r="O21" s="23">
        <v>4.8499999999999996</v>
      </c>
      <c r="P21" s="23">
        <v>2.0699999999999998</v>
      </c>
      <c r="Q21" s="23">
        <v>0</v>
      </c>
      <c r="R21" s="23">
        <v>0</v>
      </c>
      <c r="S21" s="23">
        <v>0.21</v>
      </c>
      <c r="T21" s="23">
        <v>1.51</v>
      </c>
      <c r="U21" s="23">
        <v>185.06</v>
      </c>
      <c r="V21" s="23">
        <v>342.77</v>
      </c>
      <c r="W21" s="23">
        <v>29.95</v>
      </c>
      <c r="X21" s="23">
        <v>21.38</v>
      </c>
      <c r="Y21" s="23">
        <v>48.92</v>
      </c>
      <c r="Z21" s="23">
        <v>1.05</v>
      </c>
      <c r="AA21" s="23">
        <v>3.02</v>
      </c>
      <c r="AB21" s="23">
        <v>779.46</v>
      </c>
      <c r="AC21" s="23">
        <v>167.5</v>
      </c>
      <c r="AD21" s="23">
        <v>1.91</v>
      </c>
      <c r="AE21" s="23">
        <v>0.05</v>
      </c>
      <c r="AF21" s="23">
        <v>0.05</v>
      </c>
      <c r="AG21" s="23">
        <v>0.53</v>
      </c>
      <c r="AH21" s="23">
        <v>1.01</v>
      </c>
      <c r="AI21" s="23">
        <v>5.45</v>
      </c>
      <c r="AJ21" s="20">
        <v>0</v>
      </c>
      <c r="AK21" s="20">
        <v>86.93</v>
      </c>
      <c r="AL21" s="20">
        <v>82.77</v>
      </c>
      <c r="AM21" s="20">
        <v>131.69</v>
      </c>
      <c r="AN21" s="20">
        <v>147.71</v>
      </c>
      <c r="AO21" s="20">
        <v>38.340000000000003</v>
      </c>
      <c r="AP21" s="20">
        <v>82.7</v>
      </c>
      <c r="AQ21" s="20">
        <v>24.47</v>
      </c>
      <c r="AR21" s="20">
        <v>76.319999999999993</v>
      </c>
      <c r="AS21" s="20">
        <v>97.28</v>
      </c>
      <c r="AT21" s="20">
        <v>143.5</v>
      </c>
      <c r="AU21" s="20">
        <v>286.95</v>
      </c>
      <c r="AV21" s="20">
        <v>46.68</v>
      </c>
      <c r="AW21" s="20">
        <v>81.349999999999994</v>
      </c>
      <c r="AX21" s="20">
        <v>383.57</v>
      </c>
      <c r="AY21" s="20">
        <v>0</v>
      </c>
      <c r="AZ21" s="20">
        <v>76.27</v>
      </c>
      <c r="BA21" s="20">
        <v>84.57</v>
      </c>
      <c r="BB21" s="20">
        <v>69.28</v>
      </c>
      <c r="BC21" s="20">
        <v>26.69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0.24</v>
      </c>
      <c r="BL21" s="20">
        <v>0</v>
      </c>
      <c r="BM21" s="20">
        <v>0.15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0.89</v>
      </c>
      <c r="BT21" s="20">
        <v>0</v>
      </c>
      <c r="BU21" s="20">
        <v>0</v>
      </c>
      <c r="BV21" s="20">
        <v>2.39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251.88</v>
      </c>
      <c r="CC21" s="24"/>
      <c r="CD21" s="24"/>
      <c r="CE21" s="20">
        <v>132.93</v>
      </c>
      <c r="CF21" s="20"/>
      <c r="CG21" s="20">
        <v>19.399999999999999</v>
      </c>
      <c r="CH21" s="20">
        <v>13.31</v>
      </c>
      <c r="CI21" s="20">
        <v>16.36</v>
      </c>
      <c r="CJ21" s="20">
        <v>802.56</v>
      </c>
      <c r="CK21" s="20">
        <v>306.25</v>
      </c>
      <c r="CL21" s="20">
        <v>554.4</v>
      </c>
      <c r="CM21" s="20">
        <v>33.49</v>
      </c>
      <c r="CN21" s="20">
        <v>17.760000000000002</v>
      </c>
      <c r="CO21" s="20">
        <v>25.63</v>
      </c>
      <c r="CP21" s="20">
        <v>1.04</v>
      </c>
      <c r="CQ21" s="20">
        <v>0.4</v>
      </c>
      <c r="CR21" s="28"/>
    </row>
    <row r="22" spans="1:96" s="26" customFormat="1" x14ac:dyDescent="0.25">
      <c r="A22" s="21" t="str">
        <f>"3/9"</f>
        <v>3/9</v>
      </c>
      <c r="B22" s="27" t="s">
        <v>308</v>
      </c>
      <c r="C22" s="23" t="str">
        <f>"185"</f>
        <v>185</v>
      </c>
      <c r="D22" s="23">
        <v>18.27</v>
      </c>
      <c r="E22" s="23">
        <v>16.73</v>
      </c>
      <c r="F22" s="23">
        <v>20.170000000000002</v>
      </c>
      <c r="G22" s="23">
        <v>9.77</v>
      </c>
      <c r="H22" s="23">
        <v>19.73</v>
      </c>
      <c r="I22" s="23">
        <v>331.44799711200005</v>
      </c>
      <c r="J22" s="23">
        <v>5.9</v>
      </c>
      <c r="K22" s="23">
        <v>6.73</v>
      </c>
      <c r="L22" s="23">
        <v>0</v>
      </c>
      <c r="M22" s="23">
        <v>0</v>
      </c>
      <c r="N22" s="23">
        <v>2.81</v>
      </c>
      <c r="O22" s="23">
        <v>14.96</v>
      </c>
      <c r="P22" s="23">
        <v>1.96</v>
      </c>
      <c r="Q22" s="23">
        <v>0</v>
      </c>
      <c r="R22" s="23">
        <v>0</v>
      </c>
      <c r="S22" s="23">
        <v>0.28999999999999998</v>
      </c>
      <c r="T22" s="23">
        <v>2.75</v>
      </c>
      <c r="U22" s="23">
        <v>240.66</v>
      </c>
      <c r="V22" s="23">
        <v>605.54999999999995</v>
      </c>
      <c r="W22" s="23">
        <v>29.37</v>
      </c>
      <c r="X22" s="23">
        <v>37.840000000000003</v>
      </c>
      <c r="Y22" s="23">
        <v>183.77</v>
      </c>
      <c r="Z22" s="23">
        <v>2.0299999999999998</v>
      </c>
      <c r="AA22" s="23">
        <v>25.73</v>
      </c>
      <c r="AB22" s="23">
        <v>1347.36</v>
      </c>
      <c r="AC22" s="23">
        <v>402.32</v>
      </c>
      <c r="AD22" s="23">
        <v>5.31</v>
      </c>
      <c r="AE22" s="23">
        <v>0.12</v>
      </c>
      <c r="AF22" s="23">
        <v>0.17</v>
      </c>
      <c r="AG22" s="23">
        <v>6.44</v>
      </c>
      <c r="AH22" s="23">
        <v>15.01</v>
      </c>
      <c r="AI22" s="23">
        <v>5.26</v>
      </c>
      <c r="AJ22" s="20">
        <v>0</v>
      </c>
      <c r="AK22" s="20">
        <v>801.02</v>
      </c>
      <c r="AL22" s="20">
        <v>653.99</v>
      </c>
      <c r="AM22" s="20">
        <v>1296.48</v>
      </c>
      <c r="AN22" s="20">
        <v>1435.64</v>
      </c>
      <c r="AO22" s="20">
        <v>422.04</v>
      </c>
      <c r="AP22" s="20">
        <v>790.18</v>
      </c>
      <c r="AQ22" s="20">
        <v>276.14999999999998</v>
      </c>
      <c r="AR22" s="20">
        <v>700.35</v>
      </c>
      <c r="AS22" s="20">
        <v>1068.56</v>
      </c>
      <c r="AT22" s="20">
        <v>1227.8699999999999</v>
      </c>
      <c r="AU22" s="20">
        <v>1505.4</v>
      </c>
      <c r="AV22" s="20">
        <v>440.88</v>
      </c>
      <c r="AW22" s="20">
        <v>1240.1500000000001</v>
      </c>
      <c r="AX22" s="20">
        <v>2560.13</v>
      </c>
      <c r="AY22" s="20">
        <v>130.44999999999999</v>
      </c>
      <c r="AZ22" s="20">
        <v>817.71</v>
      </c>
      <c r="BA22" s="20">
        <v>786.68</v>
      </c>
      <c r="BB22" s="20">
        <v>591.99</v>
      </c>
      <c r="BC22" s="20">
        <v>213.26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0.56999999999999995</v>
      </c>
      <c r="BL22" s="20">
        <v>0</v>
      </c>
      <c r="BM22" s="20">
        <v>0.35</v>
      </c>
      <c r="BN22" s="20">
        <v>0.02</v>
      </c>
      <c r="BO22" s="20">
        <v>0.06</v>
      </c>
      <c r="BP22" s="20">
        <v>0</v>
      </c>
      <c r="BQ22" s="20">
        <v>0</v>
      </c>
      <c r="BR22" s="20">
        <v>0</v>
      </c>
      <c r="BS22" s="20">
        <v>2.08</v>
      </c>
      <c r="BT22" s="20">
        <v>0</v>
      </c>
      <c r="BU22" s="20">
        <v>0</v>
      </c>
      <c r="BV22" s="20">
        <v>5.6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224.42</v>
      </c>
      <c r="CC22" s="24"/>
      <c r="CD22" s="24"/>
      <c r="CE22" s="20">
        <v>250.29</v>
      </c>
      <c r="CF22" s="20"/>
      <c r="CG22" s="20">
        <v>27.44</v>
      </c>
      <c r="CH22" s="20">
        <v>15.96</v>
      </c>
      <c r="CI22" s="20">
        <v>21.7</v>
      </c>
      <c r="CJ22" s="20">
        <v>3337.61</v>
      </c>
      <c r="CK22" s="20">
        <v>2129.98</v>
      </c>
      <c r="CL22" s="20">
        <v>2733.79</v>
      </c>
      <c r="CM22" s="20">
        <v>43.89</v>
      </c>
      <c r="CN22" s="20">
        <v>21.73</v>
      </c>
      <c r="CO22" s="20">
        <v>32.83</v>
      </c>
      <c r="CP22" s="20">
        <v>0</v>
      </c>
      <c r="CQ22" s="20">
        <v>0.46</v>
      </c>
      <c r="CR22" s="28"/>
    </row>
    <row r="23" spans="1:96" s="26" customFormat="1" x14ac:dyDescent="0.25">
      <c r="A23" s="21" t="str">
        <f>"7/10"</f>
        <v>7/10</v>
      </c>
      <c r="B23" s="27" t="s">
        <v>110</v>
      </c>
      <c r="C23" s="23" t="str">
        <f>"200"</f>
        <v>200</v>
      </c>
      <c r="D23" s="23">
        <v>0.16</v>
      </c>
      <c r="E23" s="23">
        <v>0</v>
      </c>
      <c r="F23" s="23">
        <v>0.04</v>
      </c>
      <c r="G23" s="23">
        <v>0.04</v>
      </c>
      <c r="H23" s="23">
        <v>12.2</v>
      </c>
      <c r="I23" s="23">
        <v>47.687819999999995</v>
      </c>
      <c r="J23" s="23">
        <v>0</v>
      </c>
      <c r="K23" s="23">
        <v>0</v>
      </c>
      <c r="L23" s="23">
        <v>0</v>
      </c>
      <c r="M23" s="23">
        <v>0</v>
      </c>
      <c r="N23" s="23">
        <v>11.84</v>
      </c>
      <c r="O23" s="23">
        <v>0.02</v>
      </c>
      <c r="P23" s="23">
        <v>0.34</v>
      </c>
      <c r="Q23" s="23">
        <v>0</v>
      </c>
      <c r="R23" s="23">
        <v>0</v>
      </c>
      <c r="S23" s="23">
        <v>0.32</v>
      </c>
      <c r="T23" s="23">
        <v>0.13</v>
      </c>
      <c r="U23" s="23">
        <v>4.0599999999999996</v>
      </c>
      <c r="V23" s="23">
        <v>50.99</v>
      </c>
      <c r="W23" s="23">
        <v>7.47</v>
      </c>
      <c r="X23" s="23">
        <v>4.9400000000000004</v>
      </c>
      <c r="Y23" s="23">
        <v>5.58</v>
      </c>
      <c r="Z23" s="23">
        <v>0.13</v>
      </c>
      <c r="AA23" s="23">
        <v>0</v>
      </c>
      <c r="AB23" s="23">
        <v>18</v>
      </c>
      <c r="AC23" s="23">
        <v>3.4</v>
      </c>
      <c r="AD23" s="23">
        <v>0.06</v>
      </c>
      <c r="AE23" s="23">
        <v>0.01</v>
      </c>
      <c r="AF23" s="23">
        <v>0.01</v>
      </c>
      <c r="AG23" s="23">
        <v>7.0000000000000007E-2</v>
      </c>
      <c r="AH23" s="23">
        <v>0.1</v>
      </c>
      <c r="AI23" s="23">
        <v>1.2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226.89</v>
      </c>
      <c r="CC23" s="24"/>
      <c r="CD23" s="24"/>
      <c r="CE23" s="20">
        <v>3</v>
      </c>
      <c r="CF23" s="20"/>
      <c r="CG23" s="20">
        <v>3.59</v>
      </c>
      <c r="CH23" s="20">
        <v>3.59</v>
      </c>
      <c r="CI23" s="20">
        <v>3.59</v>
      </c>
      <c r="CJ23" s="20">
        <v>408.75</v>
      </c>
      <c r="CK23" s="20">
        <v>156.44999999999999</v>
      </c>
      <c r="CL23" s="20">
        <v>282.60000000000002</v>
      </c>
      <c r="CM23" s="20">
        <v>38.22</v>
      </c>
      <c r="CN23" s="20">
        <v>22.7</v>
      </c>
      <c r="CO23" s="20">
        <v>30.46</v>
      </c>
      <c r="CP23" s="20">
        <v>10</v>
      </c>
      <c r="CQ23" s="20">
        <v>0</v>
      </c>
      <c r="CR23" s="28"/>
    </row>
    <row r="24" spans="1:96" s="20" customFormat="1" x14ac:dyDescent="0.25">
      <c r="A24" s="21" t="str">
        <f>"1/1"</f>
        <v>1/1</v>
      </c>
      <c r="B24" s="27" t="s">
        <v>111</v>
      </c>
      <c r="C24" s="23" t="str">
        <f>"60"</f>
        <v>60</v>
      </c>
      <c r="D24" s="23">
        <v>1.82</v>
      </c>
      <c r="E24" s="23">
        <v>0</v>
      </c>
      <c r="F24" s="23">
        <v>2.4700000000000002</v>
      </c>
      <c r="G24" s="23">
        <v>2.4700000000000002</v>
      </c>
      <c r="H24" s="23">
        <v>6.7</v>
      </c>
      <c r="I24" s="23">
        <v>50.523311999999997</v>
      </c>
      <c r="J24" s="23">
        <v>0.3</v>
      </c>
      <c r="K24" s="23">
        <v>1.56</v>
      </c>
      <c r="L24" s="23">
        <v>0</v>
      </c>
      <c r="M24" s="23">
        <v>0</v>
      </c>
      <c r="N24" s="23">
        <v>1.94</v>
      </c>
      <c r="O24" s="23">
        <v>1.88</v>
      </c>
      <c r="P24" s="23">
        <v>2.88</v>
      </c>
      <c r="Q24" s="23">
        <v>0</v>
      </c>
      <c r="R24" s="23">
        <v>0</v>
      </c>
      <c r="S24" s="23">
        <v>0.06</v>
      </c>
      <c r="T24" s="23">
        <v>0.76</v>
      </c>
      <c r="U24" s="23">
        <v>211.68</v>
      </c>
      <c r="V24" s="23">
        <v>58.21</v>
      </c>
      <c r="W24" s="23">
        <v>11.76</v>
      </c>
      <c r="X24" s="23">
        <v>12.35</v>
      </c>
      <c r="Y24" s="23">
        <v>36.5</v>
      </c>
      <c r="Z24" s="23">
        <v>0.41</v>
      </c>
      <c r="AA24" s="23">
        <v>0</v>
      </c>
      <c r="AB24" s="23">
        <v>176.4</v>
      </c>
      <c r="AC24" s="23">
        <v>30</v>
      </c>
      <c r="AD24" s="23">
        <v>1.18</v>
      </c>
      <c r="AE24" s="23">
        <v>0.06</v>
      </c>
      <c r="AF24" s="23">
        <v>0.03</v>
      </c>
      <c r="AG24" s="23">
        <v>0.41</v>
      </c>
      <c r="AH24" s="23">
        <v>0.78</v>
      </c>
      <c r="AI24" s="23">
        <v>5.88</v>
      </c>
      <c r="AJ24" s="20">
        <v>0</v>
      </c>
      <c r="AK24" s="20">
        <v>94.08</v>
      </c>
      <c r="AL24" s="20">
        <v>82.32</v>
      </c>
      <c r="AM24" s="20">
        <v>135.24</v>
      </c>
      <c r="AN24" s="20">
        <v>135.24</v>
      </c>
      <c r="AO24" s="20">
        <v>17.64</v>
      </c>
      <c r="AP24" s="20">
        <v>88.2</v>
      </c>
      <c r="AQ24" s="20">
        <v>21.17</v>
      </c>
      <c r="AR24" s="20">
        <v>76.44</v>
      </c>
      <c r="AS24" s="20">
        <v>82.32</v>
      </c>
      <c r="AT24" s="20">
        <v>201.68</v>
      </c>
      <c r="AU24" s="20">
        <v>276.36</v>
      </c>
      <c r="AV24" s="20">
        <v>37.630000000000003</v>
      </c>
      <c r="AW24" s="20">
        <v>94.08</v>
      </c>
      <c r="AX24" s="20">
        <v>205.8</v>
      </c>
      <c r="AY24" s="20">
        <v>0</v>
      </c>
      <c r="AZ24" s="20">
        <v>89.96</v>
      </c>
      <c r="BA24" s="20">
        <v>95.84</v>
      </c>
      <c r="BB24" s="20">
        <v>58.8</v>
      </c>
      <c r="BC24" s="20">
        <v>17.05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0.15</v>
      </c>
      <c r="BL24" s="20">
        <v>0</v>
      </c>
      <c r="BM24" s="20">
        <v>0.1</v>
      </c>
      <c r="BN24" s="20">
        <v>0.01</v>
      </c>
      <c r="BO24" s="20">
        <v>0.02</v>
      </c>
      <c r="BP24" s="20">
        <v>0</v>
      </c>
      <c r="BQ24" s="20">
        <v>0</v>
      </c>
      <c r="BR24" s="20">
        <v>0</v>
      </c>
      <c r="BS24" s="20">
        <v>0.56000000000000005</v>
      </c>
      <c r="BT24" s="20">
        <v>0</v>
      </c>
      <c r="BU24" s="20">
        <v>0</v>
      </c>
      <c r="BV24" s="20">
        <v>1.39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50.34</v>
      </c>
      <c r="CC24" s="24"/>
      <c r="CD24" s="24"/>
      <c r="CE24" s="20">
        <v>29.4</v>
      </c>
      <c r="CG24" s="20">
        <v>4.9000000000000004</v>
      </c>
      <c r="CH24" s="20">
        <v>1.22</v>
      </c>
      <c r="CI24" s="20">
        <v>3.06</v>
      </c>
      <c r="CJ24" s="20">
        <v>514.79999999999995</v>
      </c>
      <c r="CK24" s="20">
        <v>121.97</v>
      </c>
      <c r="CL24" s="20">
        <v>318.38</v>
      </c>
      <c r="CM24" s="20">
        <v>10.07</v>
      </c>
      <c r="CN24" s="20">
        <v>8.07</v>
      </c>
      <c r="CO24" s="20">
        <v>9.07</v>
      </c>
      <c r="CP24" s="20">
        <v>0</v>
      </c>
      <c r="CQ24" s="20">
        <v>0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25.3</v>
      </c>
      <c r="E25" s="33">
        <v>16.73</v>
      </c>
      <c r="F25" s="33">
        <v>27.55</v>
      </c>
      <c r="G25" s="33">
        <v>16.989999999999998</v>
      </c>
      <c r="H25" s="33">
        <v>74.33</v>
      </c>
      <c r="I25" s="33">
        <v>629.61</v>
      </c>
      <c r="J25" s="33">
        <v>7.25</v>
      </c>
      <c r="K25" s="33">
        <v>10.89</v>
      </c>
      <c r="L25" s="33">
        <v>0</v>
      </c>
      <c r="M25" s="33">
        <v>0</v>
      </c>
      <c r="N25" s="33">
        <v>24.04</v>
      </c>
      <c r="O25" s="33">
        <v>40.49</v>
      </c>
      <c r="P25" s="33">
        <v>9.7899999999999991</v>
      </c>
      <c r="Q25" s="33">
        <v>0</v>
      </c>
      <c r="R25" s="33">
        <v>0</v>
      </c>
      <c r="S25" s="33">
        <v>1.17</v>
      </c>
      <c r="T25" s="33">
        <v>6.26</v>
      </c>
      <c r="U25" s="33">
        <v>824.45</v>
      </c>
      <c r="V25" s="33">
        <v>1131.02</v>
      </c>
      <c r="W25" s="33">
        <v>89.04</v>
      </c>
      <c r="X25" s="33">
        <v>90.61</v>
      </c>
      <c r="Y25" s="33">
        <v>322.17</v>
      </c>
      <c r="Z25" s="33">
        <v>4.79</v>
      </c>
      <c r="AA25" s="33">
        <v>28.76</v>
      </c>
      <c r="AB25" s="33">
        <v>2322.7199999999998</v>
      </c>
      <c r="AC25" s="33">
        <v>603.53</v>
      </c>
      <c r="AD25" s="33">
        <v>8.8800000000000008</v>
      </c>
      <c r="AE25" s="33">
        <v>0.28999999999999998</v>
      </c>
      <c r="AF25" s="33">
        <v>0.27</v>
      </c>
      <c r="AG25" s="33">
        <v>7.66</v>
      </c>
      <c r="AH25" s="33">
        <v>17.5</v>
      </c>
      <c r="AI25" s="33">
        <v>17.8</v>
      </c>
      <c r="AJ25" s="34">
        <v>0</v>
      </c>
      <c r="AK25" s="34">
        <v>1142.48</v>
      </c>
      <c r="AL25" s="34">
        <v>959.95</v>
      </c>
      <c r="AM25" s="34">
        <v>1793.3</v>
      </c>
      <c r="AN25" s="34">
        <v>1819.24</v>
      </c>
      <c r="AO25" s="34">
        <v>525.92999999999995</v>
      </c>
      <c r="AP25" s="34">
        <v>1060.51</v>
      </c>
      <c r="AQ25" s="34">
        <v>360.93</v>
      </c>
      <c r="AR25" s="34">
        <v>1036.79</v>
      </c>
      <c r="AS25" s="34">
        <v>1382.15</v>
      </c>
      <c r="AT25" s="34">
        <v>1722.99</v>
      </c>
      <c r="AU25" s="34">
        <v>2259.59</v>
      </c>
      <c r="AV25" s="34">
        <v>589.53</v>
      </c>
      <c r="AW25" s="34">
        <v>1556.61</v>
      </c>
      <c r="AX25" s="34">
        <v>4018.79</v>
      </c>
      <c r="AY25" s="34">
        <v>130.44999999999999</v>
      </c>
      <c r="AZ25" s="34">
        <v>1272.5899999999999</v>
      </c>
      <c r="BA25" s="34">
        <v>1111.29</v>
      </c>
      <c r="BB25" s="34">
        <v>811.83</v>
      </c>
      <c r="BC25" s="34">
        <v>325.93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1.02</v>
      </c>
      <c r="BL25" s="34">
        <v>0</v>
      </c>
      <c r="BM25" s="34">
        <v>0.6</v>
      </c>
      <c r="BN25" s="34">
        <v>0.05</v>
      </c>
      <c r="BO25" s="34">
        <v>0.1</v>
      </c>
      <c r="BP25" s="34">
        <v>0</v>
      </c>
      <c r="BQ25" s="34">
        <v>0</v>
      </c>
      <c r="BR25" s="34">
        <v>0.01</v>
      </c>
      <c r="BS25" s="34">
        <v>3.57</v>
      </c>
      <c r="BT25" s="34">
        <v>0</v>
      </c>
      <c r="BU25" s="34">
        <v>0</v>
      </c>
      <c r="BV25" s="34">
        <v>9.58</v>
      </c>
      <c r="BW25" s="34">
        <v>0.03</v>
      </c>
      <c r="BX25" s="34">
        <v>0</v>
      </c>
      <c r="BY25" s="34">
        <v>0</v>
      </c>
      <c r="BZ25" s="34">
        <v>0</v>
      </c>
      <c r="CA25" s="34">
        <v>0</v>
      </c>
      <c r="CB25" s="34">
        <v>775.45</v>
      </c>
      <c r="CC25" s="25"/>
      <c r="CD25" s="25">
        <f>$I$25/$I$33*100</f>
        <v>46.637777777777778</v>
      </c>
      <c r="CE25" s="34">
        <v>415.88</v>
      </c>
      <c r="CF25" s="34"/>
      <c r="CG25" s="34">
        <v>75.33</v>
      </c>
      <c r="CH25" s="34">
        <v>54.09</v>
      </c>
      <c r="CI25" s="34">
        <v>64.709999999999994</v>
      </c>
      <c r="CJ25" s="34">
        <v>12663.72</v>
      </c>
      <c r="CK25" s="34">
        <v>5642.64</v>
      </c>
      <c r="CL25" s="34">
        <v>9153.18</v>
      </c>
      <c r="CM25" s="34">
        <v>194.07</v>
      </c>
      <c r="CN25" s="34">
        <v>132.26</v>
      </c>
      <c r="CO25" s="34">
        <v>163.19</v>
      </c>
      <c r="CP25" s="34">
        <v>11.04</v>
      </c>
      <c r="CQ25" s="34">
        <v>0.86</v>
      </c>
    </row>
    <row r="26" spans="1:96" x14ac:dyDescent="0.25">
      <c r="A26" s="21"/>
      <c r="B26" s="22" t="s">
        <v>113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</row>
    <row r="27" spans="1:96" s="26" customFormat="1" x14ac:dyDescent="0.25">
      <c r="A27" s="21" t="str">
        <f>"8/15"</f>
        <v>8/15</v>
      </c>
      <c r="B27" s="27" t="s">
        <v>97</v>
      </c>
      <c r="C27" s="23" t="str">
        <f>"20"</f>
        <v>20</v>
      </c>
      <c r="D27" s="23">
        <v>1.32</v>
      </c>
      <c r="E27" s="23">
        <v>0</v>
      </c>
      <c r="F27" s="23">
        <v>0.13</v>
      </c>
      <c r="G27" s="23">
        <v>0.13</v>
      </c>
      <c r="H27" s="23">
        <v>9.3800000000000008</v>
      </c>
      <c r="I27" s="23">
        <v>44.780199999999994</v>
      </c>
      <c r="J27" s="23">
        <v>0</v>
      </c>
      <c r="K27" s="23">
        <v>0</v>
      </c>
      <c r="L27" s="23">
        <v>0</v>
      </c>
      <c r="M27" s="23">
        <v>0</v>
      </c>
      <c r="N27" s="23">
        <v>0.22</v>
      </c>
      <c r="O27" s="23">
        <v>9.1199999999999992</v>
      </c>
      <c r="P27" s="23">
        <v>0.04</v>
      </c>
      <c r="Q27" s="23">
        <v>0</v>
      </c>
      <c r="R27" s="23">
        <v>0</v>
      </c>
      <c r="S27" s="23">
        <v>0</v>
      </c>
      <c r="T27" s="23">
        <v>0.36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0">
        <v>0</v>
      </c>
      <c r="AK27" s="20">
        <v>63.86</v>
      </c>
      <c r="AL27" s="20">
        <v>66.47</v>
      </c>
      <c r="AM27" s="20">
        <v>101.79</v>
      </c>
      <c r="AN27" s="20">
        <v>33.76</v>
      </c>
      <c r="AO27" s="20">
        <v>20.010000000000002</v>
      </c>
      <c r="AP27" s="20">
        <v>40.020000000000003</v>
      </c>
      <c r="AQ27" s="20">
        <v>15.14</v>
      </c>
      <c r="AR27" s="20">
        <v>72.38</v>
      </c>
      <c r="AS27" s="20">
        <v>44.89</v>
      </c>
      <c r="AT27" s="20">
        <v>62.64</v>
      </c>
      <c r="AU27" s="20">
        <v>51.68</v>
      </c>
      <c r="AV27" s="20">
        <v>27.14</v>
      </c>
      <c r="AW27" s="20">
        <v>48.02</v>
      </c>
      <c r="AX27" s="20">
        <v>401.59</v>
      </c>
      <c r="AY27" s="20">
        <v>0</v>
      </c>
      <c r="AZ27" s="20">
        <v>130.85</v>
      </c>
      <c r="BA27" s="20">
        <v>56.9</v>
      </c>
      <c r="BB27" s="20">
        <v>37.76</v>
      </c>
      <c r="BC27" s="20">
        <v>29.93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0.02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0.01</v>
      </c>
      <c r="BT27" s="20">
        <v>0</v>
      </c>
      <c r="BU27" s="20">
        <v>0</v>
      </c>
      <c r="BV27" s="20">
        <v>0.06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7.82</v>
      </c>
      <c r="CC27" s="24"/>
      <c r="CD27" s="24"/>
      <c r="CE27" s="20">
        <v>0</v>
      </c>
      <c r="CF27" s="20"/>
      <c r="CG27" s="20">
        <v>0</v>
      </c>
      <c r="CH27" s="20">
        <v>0</v>
      </c>
      <c r="CI27" s="20">
        <v>0</v>
      </c>
      <c r="CJ27" s="20">
        <v>2850</v>
      </c>
      <c r="CK27" s="20">
        <v>1098</v>
      </c>
      <c r="CL27" s="20">
        <v>1974</v>
      </c>
      <c r="CM27" s="20">
        <v>22.8</v>
      </c>
      <c r="CN27" s="20">
        <v>22.8</v>
      </c>
      <c r="CO27" s="20">
        <v>22.8</v>
      </c>
      <c r="CP27" s="20">
        <v>0</v>
      </c>
      <c r="CQ27" s="20">
        <v>0</v>
      </c>
      <c r="CR27" s="28"/>
    </row>
    <row r="28" spans="1:96" s="26" customFormat="1" x14ac:dyDescent="0.25">
      <c r="A28" s="21" t="str">
        <f>"-"</f>
        <v>-</v>
      </c>
      <c r="B28" s="27" t="s">
        <v>309</v>
      </c>
      <c r="C28" s="23" t="str">
        <f>"15"</f>
        <v>15</v>
      </c>
      <c r="D28" s="23">
        <v>0.06</v>
      </c>
      <c r="E28" s="23">
        <v>0</v>
      </c>
      <c r="F28" s="23">
        <v>0</v>
      </c>
      <c r="G28" s="23">
        <v>0</v>
      </c>
      <c r="H28" s="23">
        <v>9.9</v>
      </c>
      <c r="I28" s="23">
        <v>37.724999999999994</v>
      </c>
      <c r="J28" s="23">
        <v>0</v>
      </c>
      <c r="K28" s="23">
        <v>0</v>
      </c>
      <c r="L28" s="23">
        <v>0</v>
      </c>
      <c r="M28" s="23">
        <v>0</v>
      </c>
      <c r="N28" s="23">
        <v>9.75</v>
      </c>
      <c r="O28" s="23">
        <v>0</v>
      </c>
      <c r="P28" s="23">
        <v>0.15</v>
      </c>
      <c r="Q28" s="23">
        <v>0</v>
      </c>
      <c r="R28" s="23">
        <v>0</v>
      </c>
      <c r="S28" s="23">
        <v>0.05</v>
      </c>
      <c r="T28" s="23">
        <v>0.06</v>
      </c>
      <c r="U28" s="23">
        <v>0.15</v>
      </c>
      <c r="V28" s="23">
        <v>19.350000000000001</v>
      </c>
      <c r="W28" s="23">
        <v>2.1</v>
      </c>
      <c r="X28" s="23">
        <v>1.05</v>
      </c>
      <c r="Y28" s="23">
        <v>1.35</v>
      </c>
      <c r="Z28" s="23">
        <v>0.2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0.02</v>
      </c>
      <c r="AH28" s="23">
        <v>0.03</v>
      </c>
      <c r="AI28" s="23">
        <v>0.08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4.9400000000000004</v>
      </c>
      <c r="CC28" s="24"/>
      <c r="CD28" s="24"/>
      <c r="CE28" s="20">
        <v>0</v>
      </c>
      <c r="CF28" s="20"/>
      <c r="CG28" s="20">
        <v>1.2</v>
      </c>
      <c r="CH28" s="20">
        <v>1.2</v>
      </c>
      <c r="CI28" s="20">
        <v>1.2</v>
      </c>
      <c r="CJ28" s="20">
        <v>1944</v>
      </c>
      <c r="CK28" s="20">
        <v>1242</v>
      </c>
      <c r="CL28" s="20">
        <v>1593</v>
      </c>
      <c r="CM28" s="20">
        <v>1.2</v>
      </c>
      <c r="CN28" s="20">
        <v>1.2</v>
      </c>
      <c r="CO28" s="20">
        <v>1.2</v>
      </c>
      <c r="CP28" s="20">
        <v>0</v>
      </c>
      <c r="CQ28" s="20">
        <v>0</v>
      </c>
      <c r="CR28" s="28"/>
    </row>
    <row r="29" spans="1:96" s="26" customFormat="1" ht="47.25" x14ac:dyDescent="0.25">
      <c r="A29" s="21" t="str">
        <f>"58/3"</f>
        <v>58/3</v>
      </c>
      <c r="B29" s="27" t="s">
        <v>272</v>
      </c>
      <c r="C29" s="23" t="str">
        <f>"180"</f>
        <v>180</v>
      </c>
      <c r="D29" s="23">
        <v>4.26</v>
      </c>
      <c r="E29" s="23">
        <v>0.91</v>
      </c>
      <c r="F29" s="23">
        <v>6.01</v>
      </c>
      <c r="G29" s="23">
        <v>5.73</v>
      </c>
      <c r="H29" s="23">
        <v>27.81</v>
      </c>
      <c r="I29" s="23">
        <v>171.87005924999997</v>
      </c>
      <c r="J29" s="23">
        <v>1.08</v>
      </c>
      <c r="K29" s="23">
        <v>3.51</v>
      </c>
      <c r="L29" s="23">
        <v>0</v>
      </c>
      <c r="M29" s="23">
        <v>0</v>
      </c>
      <c r="N29" s="23">
        <v>16.7</v>
      </c>
      <c r="O29" s="23">
        <v>6.21</v>
      </c>
      <c r="P29" s="23">
        <v>4.9000000000000004</v>
      </c>
      <c r="Q29" s="23">
        <v>0</v>
      </c>
      <c r="R29" s="23">
        <v>0</v>
      </c>
      <c r="S29" s="23">
        <v>0.67</v>
      </c>
      <c r="T29" s="23">
        <v>2.15</v>
      </c>
      <c r="U29" s="23">
        <v>78.319999999999993</v>
      </c>
      <c r="V29" s="23">
        <v>366.74</v>
      </c>
      <c r="W29" s="23">
        <v>53.06</v>
      </c>
      <c r="X29" s="23">
        <v>67.42</v>
      </c>
      <c r="Y29" s="23">
        <v>118.45</v>
      </c>
      <c r="Z29" s="23">
        <v>1.65</v>
      </c>
      <c r="AA29" s="23">
        <v>11.88</v>
      </c>
      <c r="AB29" s="23">
        <v>18148.21</v>
      </c>
      <c r="AC29" s="23">
        <v>3800.69</v>
      </c>
      <c r="AD29" s="23">
        <v>3.37</v>
      </c>
      <c r="AE29" s="23">
        <v>0.1</v>
      </c>
      <c r="AF29" s="23">
        <v>0.14000000000000001</v>
      </c>
      <c r="AG29" s="23">
        <v>1.62</v>
      </c>
      <c r="AH29" s="23">
        <v>2.68</v>
      </c>
      <c r="AI29" s="23">
        <v>3.78</v>
      </c>
      <c r="AJ29" s="20">
        <v>0</v>
      </c>
      <c r="AK29" s="20">
        <v>173.1</v>
      </c>
      <c r="AL29" s="20">
        <v>140.56</v>
      </c>
      <c r="AM29" s="20">
        <v>223.91</v>
      </c>
      <c r="AN29" s="20">
        <v>170.94</v>
      </c>
      <c r="AO29" s="20">
        <v>61.92</v>
      </c>
      <c r="AP29" s="20">
        <v>129.99</v>
      </c>
      <c r="AQ29" s="20">
        <v>37.93</v>
      </c>
      <c r="AR29" s="20">
        <v>142.47999999999999</v>
      </c>
      <c r="AS29" s="20">
        <v>171.53</v>
      </c>
      <c r="AT29" s="20">
        <v>170.27</v>
      </c>
      <c r="AU29" s="20">
        <v>376.13</v>
      </c>
      <c r="AV29" s="20">
        <v>71.58</v>
      </c>
      <c r="AW29" s="20">
        <v>116.43</v>
      </c>
      <c r="AX29" s="20">
        <v>769.47</v>
      </c>
      <c r="AY29" s="20">
        <v>0.95</v>
      </c>
      <c r="AZ29" s="20">
        <v>151.82</v>
      </c>
      <c r="BA29" s="20">
        <v>165.5</v>
      </c>
      <c r="BB29" s="20">
        <v>90.87</v>
      </c>
      <c r="BC29" s="20">
        <v>58.26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0.3</v>
      </c>
      <c r="BL29" s="20">
        <v>0</v>
      </c>
      <c r="BM29" s="20">
        <v>0.19</v>
      </c>
      <c r="BN29" s="20">
        <v>0.01</v>
      </c>
      <c r="BO29" s="20">
        <v>0.03</v>
      </c>
      <c r="BP29" s="20">
        <v>0</v>
      </c>
      <c r="BQ29" s="20">
        <v>0</v>
      </c>
      <c r="BR29" s="20">
        <v>0</v>
      </c>
      <c r="BS29" s="20">
        <v>1.1299999999999999</v>
      </c>
      <c r="BT29" s="20">
        <v>0</v>
      </c>
      <c r="BU29" s="20">
        <v>0</v>
      </c>
      <c r="BV29" s="20">
        <v>3.19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204.98</v>
      </c>
      <c r="CC29" s="24"/>
      <c r="CD29" s="24"/>
      <c r="CE29" s="20">
        <v>3036.58</v>
      </c>
      <c r="CF29" s="20"/>
      <c r="CG29" s="20">
        <v>8.89</v>
      </c>
      <c r="CH29" s="20">
        <v>8.24</v>
      </c>
      <c r="CI29" s="20">
        <v>8.56</v>
      </c>
      <c r="CJ29" s="20">
        <v>1624.9</v>
      </c>
      <c r="CK29" s="20">
        <v>533.9</v>
      </c>
      <c r="CL29" s="20">
        <v>1079.4000000000001</v>
      </c>
      <c r="CM29" s="20">
        <v>8.14</v>
      </c>
      <c r="CN29" s="20">
        <v>5.54</v>
      </c>
      <c r="CO29" s="20">
        <v>6.84</v>
      </c>
      <c r="CP29" s="20">
        <v>5.4</v>
      </c>
      <c r="CQ29" s="20">
        <v>0</v>
      </c>
      <c r="CR29" s="28"/>
    </row>
    <row r="30" spans="1:96" s="20" customFormat="1" x14ac:dyDescent="0.25">
      <c r="A30" s="21" t="str">
        <f>"27/10"</f>
        <v>27/10</v>
      </c>
      <c r="B30" s="27" t="s">
        <v>114</v>
      </c>
      <c r="C30" s="23" t="str">
        <f>"200"</f>
        <v>200</v>
      </c>
      <c r="D30" s="23">
        <v>0.08</v>
      </c>
      <c r="E30" s="23">
        <v>0</v>
      </c>
      <c r="F30" s="23">
        <v>0.02</v>
      </c>
      <c r="G30" s="23">
        <v>0.02</v>
      </c>
      <c r="H30" s="23">
        <v>4.95</v>
      </c>
      <c r="I30" s="23">
        <v>19.219472</v>
      </c>
      <c r="J30" s="23">
        <v>0</v>
      </c>
      <c r="K30" s="23">
        <v>0</v>
      </c>
      <c r="L30" s="23">
        <v>0</v>
      </c>
      <c r="M30" s="23">
        <v>0</v>
      </c>
      <c r="N30" s="23">
        <v>4.91</v>
      </c>
      <c r="O30" s="23">
        <v>0</v>
      </c>
      <c r="P30" s="23">
        <v>0.04</v>
      </c>
      <c r="Q30" s="23">
        <v>0</v>
      </c>
      <c r="R30" s="23">
        <v>0</v>
      </c>
      <c r="S30" s="23">
        <v>0</v>
      </c>
      <c r="T30" s="23">
        <v>0.03</v>
      </c>
      <c r="U30" s="23">
        <v>0.05</v>
      </c>
      <c r="V30" s="23">
        <v>0.15</v>
      </c>
      <c r="W30" s="23">
        <v>0.15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200.04</v>
      </c>
      <c r="CC30" s="24"/>
      <c r="CD30" s="24"/>
      <c r="CE30" s="20">
        <v>0</v>
      </c>
      <c r="CG30" s="20">
        <v>4.1100000000000003</v>
      </c>
      <c r="CH30" s="20">
        <v>4.1100000000000003</v>
      </c>
      <c r="CI30" s="20">
        <v>4.1100000000000003</v>
      </c>
      <c r="CJ30" s="20">
        <v>455.46</v>
      </c>
      <c r="CK30" s="20">
        <v>182.28</v>
      </c>
      <c r="CL30" s="20">
        <v>318.87</v>
      </c>
      <c r="CM30" s="20">
        <v>44.1</v>
      </c>
      <c r="CN30" s="20">
        <v>26.07</v>
      </c>
      <c r="CO30" s="20">
        <v>35.08</v>
      </c>
      <c r="CP30" s="20">
        <v>5</v>
      </c>
      <c r="CQ30" s="20">
        <v>0</v>
      </c>
      <c r="CR30" s="29"/>
    </row>
    <row r="31" spans="1:96" s="30" customFormat="1" ht="31.5" x14ac:dyDescent="0.25">
      <c r="A31" s="31"/>
      <c r="B31" s="32" t="s">
        <v>116</v>
      </c>
      <c r="C31" s="33"/>
      <c r="D31" s="33">
        <v>5.72</v>
      </c>
      <c r="E31" s="33">
        <v>0.91</v>
      </c>
      <c r="F31" s="33">
        <v>6.16</v>
      </c>
      <c r="G31" s="33">
        <v>5.88</v>
      </c>
      <c r="H31" s="33">
        <v>52.04</v>
      </c>
      <c r="I31" s="33">
        <v>273.58999999999997</v>
      </c>
      <c r="J31" s="33">
        <v>1.08</v>
      </c>
      <c r="K31" s="33">
        <v>3.51</v>
      </c>
      <c r="L31" s="33">
        <v>0</v>
      </c>
      <c r="M31" s="33">
        <v>0</v>
      </c>
      <c r="N31" s="33">
        <v>31.58</v>
      </c>
      <c r="O31" s="33">
        <v>15.33</v>
      </c>
      <c r="P31" s="33">
        <v>5.13</v>
      </c>
      <c r="Q31" s="33">
        <v>0</v>
      </c>
      <c r="R31" s="33">
        <v>0</v>
      </c>
      <c r="S31" s="33">
        <v>0.71</v>
      </c>
      <c r="T31" s="33">
        <v>2.6</v>
      </c>
      <c r="U31" s="33">
        <v>78.52</v>
      </c>
      <c r="V31" s="33">
        <v>386.23</v>
      </c>
      <c r="W31" s="33">
        <v>55.3</v>
      </c>
      <c r="X31" s="33">
        <v>68.47</v>
      </c>
      <c r="Y31" s="33">
        <v>119.8</v>
      </c>
      <c r="Z31" s="33">
        <v>1.86</v>
      </c>
      <c r="AA31" s="33">
        <v>11.88</v>
      </c>
      <c r="AB31" s="33">
        <v>18148.21</v>
      </c>
      <c r="AC31" s="33">
        <v>3800.69</v>
      </c>
      <c r="AD31" s="33">
        <v>3.37</v>
      </c>
      <c r="AE31" s="33">
        <v>0.1</v>
      </c>
      <c r="AF31" s="33">
        <v>0.14000000000000001</v>
      </c>
      <c r="AG31" s="33">
        <v>1.64</v>
      </c>
      <c r="AH31" s="33">
        <v>2.71</v>
      </c>
      <c r="AI31" s="33">
        <v>3.86</v>
      </c>
      <c r="AJ31" s="34">
        <v>0</v>
      </c>
      <c r="AK31" s="34">
        <v>236.96</v>
      </c>
      <c r="AL31" s="34">
        <v>207.03</v>
      </c>
      <c r="AM31" s="34">
        <v>325.7</v>
      </c>
      <c r="AN31" s="34">
        <v>204.69</v>
      </c>
      <c r="AO31" s="34">
        <v>81.93</v>
      </c>
      <c r="AP31" s="34">
        <v>170.01</v>
      </c>
      <c r="AQ31" s="34">
        <v>53.06</v>
      </c>
      <c r="AR31" s="34">
        <v>214.87</v>
      </c>
      <c r="AS31" s="34">
        <v>216.43</v>
      </c>
      <c r="AT31" s="34">
        <v>232.91</v>
      </c>
      <c r="AU31" s="34">
        <v>427.81</v>
      </c>
      <c r="AV31" s="34">
        <v>98.72</v>
      </c>
      <c r="AW31" s="34">
        <v>164.45</v>
      </c>
      <c r="AX31" s="34">
        <v>1171.06</v>
      </c>
      <c r="AY31" s="34">
        <v>0.95</v>
      </c>
      <c r="AZ31" s="34">
        <v>282.67</v>
      </c>
      <c r="BA31" s="34">
        <v>222.4</v>
      </c>
      <c r="BB31" s="34">
        <v>128.63</v>
      </c>
      <c r="BC31" s="34">
        <v>88.18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0.31</v>
      </c>
      <c r="BL31" s="34">
        <v>0</v>
      </c>
      <c r="BM31" s="34">
        <v>0.2</v>
      </c>
      <c r="BN31" s="34">
        <v>0.01</v>
      </c>
      <c r="BO31" s="34">
        <v>0.03</v>
      </c>
      <c r="BP31" s="34">
        <v>0</v>
      </c>
      <c r="BQ31" s="34">
        <v>0</v>
      </c>
      <c r="BR31" s="34">
        <v>0</v>
      </c>
      <c r="BS31" s="34">
        <v>1.1399999999999999</v>
      </c>
      <c r="BT31" s="34">
        <v>0</v>
      </c>
      <c r="BU31" s="34">
        <v>0</v>
      </c>
      <c r="BV31" s="34">
        <v>3.24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417.77</v>
      </c>
      <c r="CC31" s="25"/>
      <c r="CD31" s="25">
        <f>$I$31/$I$33*100</f>
        <v>20.265925925925924</v>
      </c>
      <c r="CE31" s="34">
        <v>3036.58</v>
      </c>
      <c r="CF31" s="34"/>
      <c r="CG31" s="34">
        <v>14.2</v>
      </c>
      <c r="CH31" s="34">
        <v>13.55</v>
      </c>
      <c r="CI31" s="34">
        <v>13.87</v>
      </c>
      <c r="CJ31" s="34">
        <v>6874.36</v>
      </c>
      <c r="CK31" s="34">
        <v>3056.18</v>
      </c>
      <c r="CL31" s="34">
        <v>4965.2700000000004</v>
      </c>
      <c r="CM31" s="34">
        <v>76.239999999999995</v>
      </c>
      <c r="CN31" s="34">
        <v>55.61</v>
      </c>
      <c r="CO31" s="34">
        <v>65.92</v>
      </c>
      <c r="CP31" s="34">
        <v>10.4</v>
      </c>
      <c r="CQ31" s="34">
        <v>0</v>
      </c>
    </row>
    <row r="32" spans="1:96" s="30" customFormat="1" x14ac:dyDescent="0.25">
      <c r="A32" s="31"/>
      <c r="B32" s="32" t="s">
        <v>117</v>
      </c>
      <c r="C32" s="33"/>
      <c r="D32" s="33">
        <v>41.8</v>
      </c>
      <c r="E32" s="33">
        <v>17.7</v>
      </c>
      <c r="F32" s="33">
        <v>44.3</v>
      </c>
      <c r="G32" s="33">
        <v>25.9</v>
      </c>
      <c r="H32" s="33">
        <v>214.16</v>
      </c>
      <c r="I32" s="33">
        <v>1385.65</v>
      </c>
      <c r="J32" s="33">
        <v>14.53</v>
      </c>
      <c r="K32" s="33">
        <v>14.67</v>
      </c>
      <c r="L32" s="33">
        <v>0</v>
      </c>
      <c r="M32" s="33">
        <v>0</v>
      </c>
      <c r="N32" s="33">
        <v>85.74</v>
      </c>
      <c r="O32" s="33">
        <v>109.27</v>
      </c>
      <c r="P32" s="33">
        <v>19.149999999999999</v>
      </c>
      <c r="Q32" s="33">
        <v>0</v>
      </c>
      <c r="R32" s="33">
        <v>0</v>
      </c>
      <c r="S32" s="33">
        <v>2.56</v>
      </c>
      <c r="T32" s="33">
        <v>11.35</v>
      </c>
      <c r="U32" s="33">
        <v>1081.92</v>
      </c>
      <c r="V32" s="33">
        <v>2008.56</v>
      </c>
      <c r="W32" s="33">
        <v>173.93</v>
      </c>
      <c r="X32" s="33">
        <v>253.7</v>
      </c>
      <c r="Y32" s="33">
        <v>618.94000000000005</v>
      </c>
      <c r="Z32" s="33">
        <v>9.02</v>
      </c>
      <c r="AA32" s="33">
        <v>78.87</v>
      </c>
      <c r="AB32" s="33">
        <v>20635.73</v>
      </c>
      <c r="AC32" s="33">
        <v>4497</v>
      </c>
      <c r="AD32" s="33">
        <v>12.98</v>
      </c>
      <c r="AE32" s="33">
        <v>0.65</v>
      </c>
      <c r="AF32" s="33">
        <v>0.5</v>
      </c>
      <c r="AG32" s="33">
        <v>10.82</v>
      </c>
      <c r="AH32" s="33">
        <v>24.45</v>
      </c>
      <c r="AI32" s="33">
        <v>32.44</v>
      </c>
      <c r="AJ32" s="34">
        <v>0</v>
      </c>
      <c r="AK32" s="34">
        <v>1764.71</v>
      </c>
      <c r="AL32" s="34">
        <v>1527.78</v>
      </c>
      <c r="AM32" s="34">
        <v>3264.4</v>
      </c>
      <c r="AN32" s="34">
        <v>2256.6</v>
      </c>
      <c r="AO32" s="34">
        <v>829.61</v>
      </c>
      <c r="AP32" s="34">
        <v>1545.5</v>
      </c>
      <c r="AQ32" s="34">
        <v>553.70000000000005</v>
      </c>
      <c r="AR32" s="34">
        <v>1720.75</v>
      </c>
      <c r="AS32" s="34">
        <v>2373.27</v>
      </c>
      <c r="AT32" s="34">
        <v>2307.81</v>
      </c>
      <c r="AU32" s="34">
        <v>3182.65</v>
      </c>
      <c r="AV32" s="34">
        <v>894.46</v>
      </c>
      <c r="AW32" s="34">
        <v>1973.65</v>
      </c>
      <c r="AX32" s="34">
        <v>7102.98</v>
      </c>
      <c r="AY32" s="34">
        <v>131.4</v>
      </c>
      <c r="AZ32" s="34">
        <v>2237.37</v>
      </c>
      <c r="BA32" s="34">
        <v>1867.8</v>
      </c>
      <c r="BB32" s="34">
        <v>1258.3399999999999</v>
      </c>
      <c r="BC32" s="34">
        <v>566.47</v>
      </c>
      <c r="BD32" s="34">
        <v>0.36</v>
      </c>
      <c r="BE32" s="34">
        <v>0.08</v>
      </c>
      <c r="BF32" s="34">
        <v>7.0000000000000007E-2</v>
      </c>
      <c r="BG32" s="34">
        <v>0.18</v>
      </c>
      <c r="BH32" s="34">
        <v>0.23</v>
      </c>
      <c r="BI32" s="34">
        <v>0.75</v>
      </c>
      <c r="BJ32" s="34">
        <v>0</v>
      </c>
      <c r="BK32" s="34">
        <v>3.84</v>
      </c>
      <c r="BL32" s="34">
        <v>0</v>
      </c>
      <c r="BM32" s="34">
        <v>1.54</v>
      </c>
      <c r="BN32" s="34">
        <v>0.08</v>
      </c>
      <c r="BO32" s="34">
        <v>0.13</v>
      </c>
      <c r="BP32" s="34">
        <v>0</v>
      </c>
      <c r="BQ32" s="34">
        <v>0.08</v>
      </c>
      <c r="BR32" s="34">
        <v>0.28999999999999998</v>
      </c>
      <c r="BS32" s="34">
        <v>7.22</v>
      </c>
      <c r="BT32" s="34">
        <v>0</v>
      </c>
      <c r="BU32" s="34">
        <v>0</v>
      </c>
      <c r="BV32" s="34">
        <v>14.29</v>
      </c>
      <c r="BW32" s="34">
        <v>0.06</v>
      </c>
      <c r="BX32" s="34">
        <v>0</v>
      </c>
      <c r="BY32" s="34">
        <v>0</v>
      </c>
      <c r="BZ32" s="34">
        <v>0</v>
      </c>
      <c r="CA32" s="34">
        <v>0</v>
      </c>
      <c r="CB32" s="34">
        <v>1615.9</v>
      </c>
      <c r="CC32" s="25"/>
      <c r="CD32" s="25"/>
      <c r="CE32" s="34">
        <v>3518.16</v>
      </c>
      <c r="CF32" s="34"/>
      <c r="CG32" s="34">
        <v>96.26</v>
      </c>
      <c r="CH32" s="34">
        <v>70.52</v>
      </c>
      <c r="CI32" s="34">
        <v>83.39</v>
      </c>
      <c r="CJ32" s="34">
        <v>20487.77</v>
      </c>
      <c r="CK32" s="34">
        <v>9103.2999999999993</v>
      </c>
      <c r="CL32" s="34">
        <v>14795.54</v>
      </c>
      <c r="CM32" s="34">
        <v>294.92</v>
      </c>
      <c r="CN32" s="34">
        <v>209.01</v>
      </c>
      <c r="CO32" s="34">
        <v>251.99</v>
      </c>
      <c r="CP32" s="34">
        <v>31.2</v>
      </c>
      <c r="CQ32" s="34">
        <v>1.22</v>
      </c>
    </row>
    <row r="33" spans="1:95" ht="47.25" x14ac:dyDescent="0.25">
      <c r="A33" s="21"/>
      <c r="B33" s="27" t="s">
        <v>175</v>
      </c>
      <c r="C33" s="23"/>
      <c r="D33" s="23">
        <v>40.5</v>
      </c>
      <c r="E33" s="23">
        <v>0</v>
      </c>
      <c r="F33" s="23">
        <v>45</v>
      </c>
      <c r="G33" s="23">
        <v>0</v>
      </c>
      <c r="H33" s="23">
        <v>195.75</v>
      </c>
      <c r="I33" s="23">
        <v>1350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375</v>
      </c>
      <c r="AD33" s="23">
        <v>0</v>
      </c>
      <c r="AE33" s="23">
        <v>0.67500000000000004</v>
      </c>
      <c r="AF33" s="23">
        <v>0.75</v>
      </c>
      <c r="AG33" s="23"/>
      <c r="AH33" s="23"/>
      <c r="AI33" s="23">
        <v>37.5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4"/>
      <c r="CD33" s="24"/>
      <c r="CE33" s="20"/>
      <c r="CF33" s="20"/>
      <c r="CG33" s="20"/>
      <c r="CH33" s="20"/>
      <c r="CI33" s="20">
        <v>0</v>
      </c>
      <c r="CJ33" s="20"/>
      <c r="CK33" s="20"/>
      <c r="CL33" s="20">
        <v>0</v>
      </c>
      <c r="CM33" s="20"/>
      <c r="CN33" s="20"/>
      <c r="CO33" s="20">
        <v>0</v>
      </c>
      <c r="CP33" s="20"/>
      <c r="CQ33" s="20"/>
    </row>
    <row r="34" spans="1:95" x14ac:dyDescent="0.25">
      <c r="A34" s="21"/>
      <c r="B34" s="27" t="s">
        <v>119</v>
      </c>
      <c r="C34" s="23"/>
      <c r="D34" s="23">
        <f t="shared" ref="D34:I34" si="0">D32-D33</f>
        <v>1.2999999999999972</v>
      </c>
      <c r="E34" s="23">
        <f t="shared" si="0"/>
        <v>17.7</v>
      </c>
      <c r="F34" s="23">
        <f t="shared" si="0"/>
        <v>-0.70000000000000284</v>
      </c>
      <c r="G34" s="23">
        <f t="shared" si="0"/>
        <v>25.9</v>
      </c>
      <c r="H34" s="23">
        <f t="shared" si="0"/>
        <v>18.409999999999997</v>
      </c>
      <c r="I34" s="23">
        <f t="shared" si="0"/>
        <v>35.650000000000091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f t="shared" ref="V34:AF34" si="1">V32-V33</f>
        <v>2008.56</v>
      </c>
      <c r="W34" s="23">
        <f t="shared" si="1"/>
        <v>173.93</v>
      </c>
      <c r="X34" s="23">
        <f t="shared" si="1"/>
        <v>253.7</v>
      </c>
      <c r="Y34" s="23">
        <f t="shared" si="1"/>
        <v>618.94000000000005</v>
      </c>
      <c r="Z34" s="23">
        <f t="shared" si="1"/>
        <v>9.02</v>
      </c>
      <c r="AA34" s="23">
        <f t="shared" si="1"/>
        <v>78.87</v>
      </c>
      <c r="AB34" s="23">
        <f t="shared" si="1"/>
        <v>20635.73</v>
      </c>
      <c r="AC34" s="23">
        <f t="shared" si="1"/>
        <v>4122</v>
      </c>
      <c r="AD34" s="23">
        <f t="shared" si="1"/>
        <v>12.98</v>
      </c>
      <c r="AE34" s="23">
        <f t="shared" si="1"/>
        <v>-2.5000000000000022E-2</v>
      </c>
      <c r="AF34" s="23">
        <f t="shared" si="1"/>
        <v>-0.25</v>
      </c>
      <c r="AG34" s="23"/>
      <c r="AH34" s="23"/>
      <c r="AI34" s="23">
        <f>AI32-AI33</f>
        <v>-5.0600000000000023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f>CI32-CI33</f>
        <v>83.39</v>
      </c>
      <c r="CJ34" s="20"/>
      <c r="CK34" s="20"/>
      <c r="CL34" s="20">
        <f>CL32-CL33</f>
        <v>14795.54</v>
      </c>
      <c r="CM34" s="20"/>
      <c r="CN34" s="20"/>
      <c r="CO34" s="20">
        <f>CO32-CO33</f>
        <v>251.99</v>
      </c>
      <c r="CP34" s="20"/>
      <c r="CQ34" s="20"/>
    </row>
    <row r="35" spans="1:95" ht="31.5" x14ac:dyDescent="0.25">
      <c r="A35" s="21"/>
      <c r="B35" s="27" t="s">
        <v>120</v>
      </c>
      <c r="C35" s="23"/>
      <c r="D35" s="23">
        <v>12</v>
      </c>
      <c r="E35" s="23"/>
      <c r="F35" s="23">
        <v>30</v>
      </c>
      <c r="G35" s="23"/>
      <c r="H35" s="23">
        <v>58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304</v>
      </c>
      <c r="E5" s="56">
        <v>200</v>
      </c>
      <c r="F5" s="57"/>
      <c r="G5" s="56">
        <v>38.659836097560984</v>
      </c>
      <c r="H5" s="56">
        <v>0.12</v>
      </c>
      <c r="I5" s="56">
        <v>0.02</v>
      </c>
      <c r="J5" s="58">
        <v>9.83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180</v>
      </c>
      <c r="F6" s="57"/>
      <c r="G6" s="56">
        <v>303.50603519999999</v>
      </c>
      <c r="H6" s="56">
        <v>7.83</v>
      </c>
      <c r="I6" s="56">
        <v>9.93</v>
      </c>
      <c r="J6" s="58">
        <v>45.88</v>
      </c>
    </row>
    <row r="7" spans="1:10" x14ac:dyDescent="0.25">
      <c r="A7" s="52"/>
      <c r="B7" s="59" t="s">
        <v>139</v>
      </c>
      <c r="C7" s="53"/>
      <c r="D7" s="55"/>
      <c r="E7" s="56"/>
      <c r="F7" s="57"/>
      <c r="G7" s="56"/>
      <c r="H7" s="56"/>
      <c r="I7" s="56"/>
      <c r="J7" s="58"/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145</v>
      </c>
      <c r="D16" s="55" t="s">
        <v>107</v>
      </c>
      <c r="E16" s="56">
        <v>200</v>
      </c>
      <c r="F16" s="57"/>
      <c r="G16" s="56">
        <v>97.159974080000012</v>
      </c>
      <c r="H16" s="56">
        <v>1.75</v>
      </c>
      <c r="I16" s="56">
        <v>4.37</v>
      </c>
      <c r="J16" s="58">
        <v>13.81</v>
      </c>
    </row>
    <row r="17" spans="1:10" x14ac:dyDescent="0.25">
      <c r="A17" s="52"/>
      <c r="B17" s="59" t="s">
        <v>146</v>
      </c>
      <c r="C17" s="54" t="s">
        <v>310</v>
      </c>
      <c r="D17" s="55" t="s">
        <v>308</v>
      </c>
      <c r="E17" s="56">
        <v>185</v>
      </c>
      <c r="F17" s="57"/>
      <c r="G17" s="56">
        <v>331.44799711200005</v>
      </c>
      <c r="H17" s="56">
        <v>18.27</v>
      </c>
      <c r="I17" s="56">
        <v>20.170000000000002</v>
      </c>
      <c r="J17" s="58">
        <v>19.73</v>
      </c>
    </row>
    <row r="18" spans="1:10" x14ac:dyDescent="0.25">
      <c r="A18" s="52"/>
      <c r="B18" s="59" t="s">
        <v>148</v>
      </c>
      <c r="C18" s="54" t="s">
        <v>151</v>
      </c>
      <c r="D18" s="55" t="s">
        <v>110</v>
      </c>
      <c r="E18" s="56">
        <v>200</v>
      </c>
      <c r="F18" s="57"/>
      <c r="G18" s="56">
        <v>47.687819999999995</v>
      </c>
      <c r="H18" s="56">
        <v>0.16</v>
      </c>
      <c r="I18" s="56">
        <v>0.04</v>
      </c>
      <c r="J18" s="58">
        <v>12.2</v>
      </c>
    </row>
    <row r="19" spans="1:10" x14ac:dyDescent="0.25">
      <c r="A19" s="52"/>
      <c r="B19" s="59" t="s">
        <v>150</v>
      </c>
      <c r="C19" s="54" t="s">
        <v>153</v>
      </c>
      <c r="D19" s="55" t="s">
        <v>111</v>
      </c>
      <c r="E19" s="56">
        <v>60</v>
      </c>
      <c r="F19" s="57"/>
      <c r="G19" s="56">
        <v>50.523311999999997</v>
      </c>
      <c r="H19" s="56">
        <v>1.82</v>
      </c>
      <c r="I19" s="56">
        <v>2.4700000000000002</v>
      </c>
      <c r="J19" s="58">
        <v>6.7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122</v>
      </c>
      <c r="D24" s="55" t="s">
        <v>309</v>
      </c>
      <c r="E24" s="56">
        <v>15</v>
      </c>
      <c r="F24" s="57"/>
      <c r="G24" s="56">
        <v>37.724999999999994</v>
      </c>
      <c r="H24" s="56">
        <v>0.06</v>
      </c>
      <c r="I24" s="56">
        <v>0</v>
      </c>
      <c r="J24" s="58">
        <v>9.9</v>
      </c>
    </row>
    <row r="25" spans="1:10" x14ac:dyDescent="0.25">
      <c r="A25" s="52"/>
      <c r="B25" s="74"/>
      <c r="C25" s="80" t="s">
        <v>275</v>
      </c>
      <c r="D25" s="75" t="s">
        <v>272</v>
      </c>
      <c r="E25" s="76">
        <v>180</v>
      </c>
      <c r="F25" s="77"/>
      <c r="G25" s="76">
        <v>171.87005924999997</v>
      </c>
      <c r="H25" s="76">
        <v>4.26</v>
      </c>
      <c r="I25" s="76">
        <v>6.01</v>
      </c>
      <c r="J25" s="78">
        <v>27.81</v>
      </c>
    </row>
    <row r="26" spans="1:10" ht="15.75" thickBot="1" x14ac:dyDescent="0.3">
      <c r="A26" s="60"/>
      <c r="B26" s="61"/>
      <c r="C26" s="86" t="s">
        <v>155</v>
      </c>
      <c r="D26" s="62" t="s">
        <v>114</v>
      </c>
      <c r="E26" s="63">
        <v>200</v>
      </c>
      <c r="F26" s="64"/>
      <c r="G26" s="63">
        <v>19.219472</v>
      </c>
      <c r="H26" s="63">
        <v>0.08</v>
      </c>
      <c r="I26" s="63">
        <v>0.02</v>
      </c>
      <c r="J26" s="65">
        <v>4.95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45176.328946759262</v>
      </c>
    </row>
    <row r="2" spans="1:2" ht="12.75" customHeight="1" x14ac:dyDescent="0.2">
      <c r="A2" s="83" t="s">
        <v>161</v>
      </c>
      <c r="B2" s="84">
        <v>45177.332094907404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311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>
    <pageSetUpPr fitToPage="1"/>
  </sheetPr>
  <dimension ref="A1:IU28"/>
  <sheetViews>
    <sheetView workbookViewId="0">
      <selection activeCell="A8" sqref="A8:CQ2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"7 сентября 2023 г."</f>
        <v>7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(35)'!B3&lt;&gt;"",'Dop (35)'!B3,"")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4.21</v>
      </c>
      <c r="CH12" s="20">
        <v>4.0599999999999996</v>
      </c>
      <c r="CI12" s="20">
        <v>4.13</v>
      </c>
      <c r="CJ12" s="20">
        <v>454.11</v>
      </c>
      <c r="CK12" s="20">
        <v>181.83</v>
      </c>
      <c r="CL12" s="20">
        <v>317.97000000000003</v>
      </c>
      <c r="CM12" s="20">
        <v>44.04</v>
      </c>
      <c r="CN12" s="20">
        <v>26.18</v>
      </c>
      <c r="CO12" s="20">
        <v>35.11</v>
      </c>
      <c r="CP12" s="20">
        <v>4.88</v>
      </c>
      <c r="CQ12" s="20">
        <v>0</v>
      </c>
      <c r="CR12" s="28"/>
    </row>
    <row r="13" spans="1:96" s="26" customFormat="1" ht="31.5" x14ac:dyDescent="0.25">
      <c r="A13" s="21" t="str">
        <f>"12/4"</f>
        <v>12/4</v>
      </c>
      <c r="B13" s="27" t="s">
        <v>217</v>
      </c>
      <c r="C13" s="23" t="str">
        <f>"200"</f>
        <v>200</v>
      </c>
      <c r="D13" s="23">
        <v>8.6999999999999993</v>
      </c>
      <c r="E13" s="23">
        <v>0.06</v>
      </c>
      <c r="F13" s="23">
        <v>11.04</v>
      </c>
      <c r="G13" s="23">
        <v>2.64</v>
      </c>
      <c r="H13" s="23">
        <v>50.97</v>
      </c>
      <c r="I13" s="23">
        <v>337.22892800000005</v>
      </c>
      <c r="J13" s="23">
        <v>6.67</v>
      </c>
      <c r="K13" s="23">
        <v>0.3</v>
      </c>
      <c r="L13" s="23">
        <v>0</v>
      </c>
      <c r="M13" s="23">
        <v>0</v>
      </c>
      <c r="N13" s="23">
        <v>1.32</v>
      </c>
      <c r="O13" s="23">
        <v>47.03</v>
      </c>
      <c r="P13" s="23">
        <v>2.62</v>
      </c>
      <c r="Q13" s="23">
        <v>0</v>
      </c>
      <c r="R13" s="23">
        <v>0</v>
      </c>
      <c r="S13" s="23">
        <v>0</v>
      </c>
      <c r="T13" s="23">
        <v>1.3</v>
      </c>
      <c r="U13" s="23">
        <v>163.68</v>
      </c>
      <c r="V13" s="23">
        <v>150.16</v>
      </c>
      <c r="W13" s="23">
        <v>21.57</v>
      </c>
      <c r="X13" s="23">
        <v>57.84</v>
      </c>
      <c r="Y13" s="23">
        <v>164.41</v>
      </c>
      <c r="Z13" s="23">
        <v>1.91</v>
      </c>
      <c r="AA13" s="23">
        <v>42.48</v>
      </c>
      <c r="AB13" s="23">
        <v>49.28</v>
      </c>
      <c r="AC13" s="23">
        <v>80.760000000000005</v>
      </c>
      <c r="AD13" s="23">
        <v>0.36</v>
      </c>
      <c r="AE13" s="23">
        <v>0.24</v>
      </c>
      <c r="AF13" s="23">
        <v>0.04</v>
      </c>
      <c r="AG13" s="23">
        <v>1.02</v>
      </c>
      <c r="AH13" s="23">
        <v>3.7</v>
      </c>
      <c r="AI13" s="23">
        <v>0</v>
      </c>
      <c r="AJ13" s="20">
        <v>0</v>
      </c>
      <c r="AK13" s="20">
        <v>356.37</v>
      </c>
      <c r="AL13" s="20">
        <v>326.18</v>
      </c>
      <c r="AM13" s="20">
        <v>1158.8699999999999</v>
      </c>
      <c r="AN13" s="20">
        <v>219.73</v>
      </c>
      <c r="AO13" s="20">
        <v>223.83</v>
      </c>
      <c r="AP13" s="20">
        <v>304.18</v>
      </c>
      <c r="AQ13" s="20">
        <v>138.41</v>
      </c>
      <c r="AR13" s="20">
        <v>439.09</v>
      </c>
      <c r="AS13" s="20">
        <v>810.88</v>
      </c>
      <c r="AT13" s="20">
        <v>321.39999999999998</v>
      </c>
      <c r="AU13" s="20">
        <v>492.86</v>
      </c>
      <c r="AV13" s="20">
        <v>198</v>
      </c>
      <c r="AW13" s="20">
        <v>227.29</v>
      </c>
      <c r="AX13" s="20">
        <v>1679.48</v>
      </c>
      <c r="AY13" s="20">
        <v>0</v>
      </c>
      <c r="AZ13" s="20">
        <v>612.5</v>
      </c>
      <c r="BA13" s="20">
        <v>530.24</v>
      </c>
      <c r="BB13" s="20">
        <v>311.25</v>
      </c>
      <c r="BC13" s="20">
        <v>136.04</v>
      </c>
      <c r="BD13" s="20">
        <v>0.39</v>
      </c>
      <c r="BE13" s="20">
        <v>0.09</v>
      </c>
      <c r="BF13" s="20">
        <v>0.08</v>
      </c>
      <c r="BG13" s="20">
        <v>0.2</v>
      </c>
      <c r="BH13" s="20">
        <v>0.26</v>
      </c>
      <c r="BI13" s="20">
        <v>0.83</v>
      </c>
      <c r="BJ13" s="20">
        <v>0</v>
      </c>
      <c r="BK13" s="20">
        <v>2.77</v>
      </c>
      <c r="BL13" s="20">
        <v>0</v>
      </c>
      <c r="BM13" s="20">
        <v>0.83</v>
      </c>
      <c r="BN13" s="20">
        <v>0.01</v>
      </c>
      <c r="BO13" s="20">
        <v>0</v>
      </c>
      <c r="BP13" s="20">
        <v>0</v>
      </c>
      <c r="BQ13" s="20">
        <v>0.09</v>
      </c>
      <c r="BR13" s="20">
        <v>0.31</v>
      </c>
      <c r="BS13" s="20">
        <v>2.77</v>
      </c>
      <c r="BT13" s="20">
        <v>0</v>
      </c>
      <c r="BU13" s="20">
        <v>0</v>
      </c>
      <c r="BV13" s="20">
        <v>1.56</v>
      </c>
      <c r="BW13" s="20">
        <v>0.03</v>
      </c>
      <c r="BX13" s="20">
        <v>0</v>
      </c>
      <c r="BY13" s="20">
        <v>0</v>
      </c>
      <c r="BZ13" s="20">
        <v>0</v>
      </c>
      <c r="CA13" s="20">
        <v>0</v>
      </c>
      <c r="CB13" s="20">
        <v>157.12</v>
      </c>
      <c r="CC13" s="24"/>
      <c r="CD13" s="24"/>
      <c r="CE13" s="20">
        <v>50.69</v>
      </c>
      <c r="CF13" s="20"/>
      <c r="CG13" s="20">
        <v>11.48</v>
      </c>
      <c r="CH13" s="20">
        <v>7.3</v>
      </c>
      <c r="CI13" s="20">
        <v>9.39</v>
      </c>
      <c r="CJ13" s="20">
        <v>1600.67</v>
      </c>
      <c r="CK13" s="20">
        <v>784.63</v>
      </c>
      <c r="CL13" s="20">
        <v>1192.6500000000001</v>
      </c>
      <c r="CM13" s="20">
        <v>22.68</v>
      </c>
      <c r="CN13" s="20">
        <v>14.26</v>
      </c>
      <c r="CO13" s="20">
        <v>18.47</v>
      </c>
      <c r="CP13" s="20">
        <v>0</v>
      </c>
      <c r="CQ13" s="20">
        <v>0.4</v>
      </c>
      <c r="CR13" s="28"/>
    </row>
    <row r="14" spans="1:96" s="26" customFormat="1" x14ac:dyDescent="0.25">
      <c r="A14" s="21" t="str">
        <f>"-"</f>
        <v>-</v>
      </c>
      <c r="B14" s="27" t="s">
        <v>307</v>
      </c>
      <c r="C14" s="23" t="str">
        <f>"100"</f>
        <v>100</v>
      </c>
      <c r="D14" s="23">
        <v>1.5</v>
      </c>
      <c r="E14" s="23">
        <v>0</v>
      </c>
      <c r="F14" s="23">
        <v>0.5</v>
      </c>
      <c r="G14" s="23">
        <v>0.5</v>
      </c>
      <c r="H14" s="23">
        <v>22.7</v>
      </c>
      <c r="I14" s="23">
        <v>95.500000000000014</v>
      </c>
      <c r="J14" s="23">
        <v>0.2</v>
      </c>
      <c r="K14" s="23">
        <v>0</v>
      </c>
      <c r="L14" s="23">
        <v>0</v>
      </c>
      <c r="M14" s="23">
        <v>0</v>
      </c>
      <c r="N14" s="23">
        <v>19</v>
      </c>
      <c r="O14" s="23">
        <v>2</v>
      </c>
      <c r="P14" s="23">
        <v>1.7</v>
      </c>
      <c r="Q14" s="23">
        <v>0</v>
      </c>
      <c r="R14" s="23">
        <v>0</v>
      </c>
      <c r="S14" s="23">
        <v>0.4</v>
      </c>
      <c r="T14" s="23">
        <v>0.9</v>
      </c>
      <c r="U14" s="23">
        <v>31</v>
      </c>
      <c r="V14" s="23">
        <v>348</v>
      </c>
      <c r="W14" s="23">
        <v>8</v>
      </c>
      <c r="X14" s="23">
        <v>42</v>
      </c>
      <c r="Y14" s="23">
        <v>28</v>
      </c>
      <c r="Z14" s="23">
        <v>0.6</v>
      </c>
      <c r="AA14" s="23">
        <v>0</v>
      </c>
      <c r="AB14" s="23">
        <v>120</v>
      </c>
      <c r="AC14" s="23">
        <v>20</v>
      </c>
      <c r="AD14" s="23">
        <v>0.4</v>
      </c>
      <c r="AE14" s="23">
        <v>0.04</v>
      </c>
      <c r="AF14" s="23">
        <v>0.05</v>
      </c>
      <c r="AG14" s="23">
        <v>0.6</v>
      </c>
      <c r="AH14" s="23">
        <v>0.9</v>
      </c>
      <c r="AI14" s="23">
        <v>10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74</v>
      </c>
      <c r="CC14" s="24"/>
      <c r="CD14" s="24"/>
      <c r="CE14" s="20">
        <v>20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12.6</v>
      </c>
      <c r="CN14" s="20">
        <v>12.6</v>
      </c>
      <c r="CO14" s="20">
        <v>12.6</v>
      </c>
      <c r="CP14" s="20">
        <v>0</v>
      </c>
      <c r="CQ14" s="20">
        <v>0</v>
      </c>
      <c r="CR14" s="28"/>
    </row>
    <row r="15" spans="1:96" s="20" customFormat="1" x14ac:dyDescent="0.25">
      <c r="A15" s="21" t="str">
        <f>"1/6"</f>
        <v>1/6</v>
      </c>
      <c r="B15" s="27" t="s">
        <v>169</v>
      </c>
      <c r="C15" s="23" t="str">
        <f>"40"</f>
        <v>40</v>
      </c>
      <c r="D15" s="23">
        <v>5.08</v>
      </c>
      <c r="E15" s="23">
        <v>5.08</v>
      </c>
      <c r="F15" s="23">
        <v>4.5999999999999996</v>
      </c>
      <c r="G15" s="23">
        <v>0</v>
      </c>
      <c r="H15" s="23">
        <v>0.28000000000000003</v>
      </c>
      <c r="I15" s="23">
        <v>62.783999999999999</v>
      </c>
      <c r="J15" s="23">
        <v>1.2</v>
      </c>
      <c r="K15" s="23">
        <v>0</v>
      </c>
      <c r="L15" s="23">
        <v>0</v>
      </c>
      <c r="M15" s="23">
        <v>0</v>
      </c>
      <c r="N15" s="23">
        <v>0.28000000000000003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0.4</v>
      </c>
      <c r="U15" s="23">
        <v>53.6</v>
      </c>
      <c r="V15" s="23">
        <v>56</v>
      </c>
      <c r="W15" s="23">
        <v>22</v>
      </c>
      <c r="X15" s="23">
        <v>4.8</v>
      </c>
      <c r="Y15" s="23">
        <v>76.8</v>
      </c>
      <c r="Z15" s="23">
        <v>1</v>
      </c>
      <c r="AA15" s="23">
        <v>100</v>
      </c>
      <c r="AB15" s="23">
        <v>24</v>
      </c>
      <c r="AC15" s="23">
        <v>104</v>
      </c>
      <c r="AD15" s="23">
        <v>0.24</v>
      </c>
      <c r="AE15" s="23">
        <v>0.03</v>
      </c>
      <c r="AF15" s="23">
        <v>0.18</v>
      </c>
      <c r="AG15" s="23">
        <v>0.08</v>
      </c>
      <c r="AH15" s="23">
        <v>1.44</v>
      </c>
      <c r="AI15" s="23">
        <v>0</v>
      </c>
      <c r="AJ15" s="20">
        <v>0</v>
      </c>
      <c r="AK15" s="20">
        <v>308.8</v>
      </c>
      <c r="AL15" s="20">
        <v>238.8</v>
      </c>
      <c r="AM15" s="20">
        <v>432.4</v>
      </c>
      <c r="AN15" s="20">
        <v>361.2</v>
      </c>
      <c r="AO15" s="20">
        <v>169.6</v>
      </c>
      <c r="AP15" s="20">
        <v>244</v>
      </c>
      <c r="AQ15" s="20">
        <v>81.599999999999994</v>
      </c>
      <c r="AR15" s="20">
        <v>260.8</v>
      </c>
      <c r="AS15" s="20">
        <v>284</v>
      </c>
      <c r="AT15" s="20">
        <v>314.8</v>
      </c>
      <c r="AU15" s="20">
        <v>491.6</v>
      </c>
      <c r="AV15" s="20">
        <v>136</v>
      </c>
      <c r="AW15" s="20">
        <v>166.4</v>
      </c>
      <c r="AX15" s="20">
        <v>709.2</v>
      </c>
      <c r="AY15" s="20">
        <v>5.6</v>
      </c>
      <c r="AZ15" s="20">
        <v>158.4</v>
      </c>
      <c r="BA15" s="20">
        <v>371.2</v>
      </c>
      <c r="BB15" s="20">
        <v>190.4</v>
      </c>
      <c r="BC15" s="20">
        <v>117.2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29.64</v>
      </c>
      <c r="CC15" s="24"/>
      <c r="CD15" s="24"/>
      <c r="CE15" s="20">
        <v>104</v>
      </c>
      <c r="CG15" s="20">
        <v>45.2</v>
      </c>
      <c r="CH15" s="20">
        <v>38</v>
      </c>
      <c r="CI15" s="20">
        <v>41.6</v>
      </c>
      <c r="CJ15" s="20">
        <v>6480</v>
      </c>
      <c r="CK15" s="20">
        <v>4140</v>
      </c>
      <c r="CL15" s="20">
        <v>5310</v>
      </c>
      <c r="CM15" s="20">
        <v>20</v>
      </c>
      <c r="CN15" s="20">
        <v>14</v>
      </c>
      <c r="CO15" s="20">
        <v>17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16.73</v>
      </c>
      <c r="E16" s="33">
        <v>5.14</v>
      </c>
      <c r="F16" s="33">
        <v>16.29</v>
      </c>
      <c r="G16" s="33">
        <v>3.3</v>
      </c>
      <c r="H16" s="33">
        <v>88.4</v>
      </c>
      <c r="I16" s="33">
        <v>560.82000000000005</v>
      </c>
      <c r="J16" s="33">
        <v>8.07</v>
      </c>
      <c r="K16" s="33">
        <v>0.3</v>
      </c>
      <c r="L16" s="33">
        <v>0</v>
      </c>
      <c r="M16" s="33">
        <v>0</v>
      </c>
      <c r="N16" s="33">
        <v>25.75</v>
      </c>
      <c r="O16" s="33">
        <v>58.15</v>
      </c>
      <c r="P16" s="33">
        <v>4.49</v>
      </c>
      <c r="Q16" s="33">
        <v>0</v>
      </c>
      <c r="R16" s="33">
        <v>0</v>
      </c>
      <c r="S16" s="33">
        <v>0.68</v>
      </c>
      <c r="T16" s="33">
        <v>3.01</v>
      </c>
      <c r="U16" s="33">
        <v>248.86</v>
      </c>
      <c r="V16" s="33">
        <v>562.17999999999995</v>
      </c>
      <c r="W16" s="33">
        <v>53.61</v>
      </c>
      <c r="X16" s="33">
        <v>105.2</v>
      </c>
      <c r="Y16" s="33">
        <v>270.20999999999998</v>
      </c>
      <c r="Z16" s="33">
        <v>3.55</v>
      </c>
      <c r="AA16" s="33">
        <v>142.47999999999999</v>
      </c>
      <c r="AB16" s="33">
        <v>193.72</v>
      </c>
      <c r="AC16" s="33">
        <v>204.86</v>
      </c>
      <c r="AD16" s="33">
        <v>1.01</v>
      </c>
      <c r="AE16" s="33">
        <v>0.31</v>
      </c>
      <c r="AF16" s="33">
        <v>0.26</v>
      </c>
      <c r="AG16" s="33">
        <v>1.71</v>
      </c>
      <c r="AH16" s="33">
        <v>6.05</v>
      </c>
      <c r="AI16" s="33">
        <v>10.78</v>
      </c>
      <c r="AJ16" s="34">
        <v>0</v>
      </c>
      <c r="AK16" s="34">
        <v>729.7</v>
      </c>
      <c r="AL16" s="34">
        <v>632.21</v>
      </c>
      <c r="AM16" s="34">
        <v>1693.68</v>
      </c>
      <c r="AN16" s="34">
        <v>615.84</v>
      </c>
      <c r="AO16" s="34">
        <v>413.73</v>
      </c>
      <c r="AP16" s="34">
        <v>589.4</v>
      </c>
      <c r="AQ16" s="34">
        <v>235.14</v>
      </c>
      <c r="AR16" s="34">
        <v>773.81</v>
      </c>
      <c r="AS16" s="34">
        <v>1139.77</v>
      </c>
      <c r="AT16" s="34">
        <v>698.84</v>
      </c>
      <c r="AU16" s="34">
        <v>1036.1400000000001</v>
      </c>
      <c r="AV16" s="34">
        <v>362.01</v>
      </c>
      <c r="AW16" s="34">
        <v>441.72</v>
      </c>
      <c r="AX16" s="34">
        <v>2790.27</v>
      </c>
      <c r="AY16" s="34">
        <v>5.6</v>
      </c>
      <c r="AZ16" s="34">
        <v>901.75</v>
      </c>
      <c r="BA16" s="34">
        <v>958.33</v>
      </c>
      <c r="BB16" s="34">
        <v>539.41</v>
      </c>
      <c r="BC16" s="34">
        <v>283.16000000000003</v>
      </c>
      <c r="BD16" s="34">
        <v>0.39</v>
      </c>
      <c r="BE16" s="34">
        <v>0.09</v>
      </c>
      <c r="BF16" s="34">
        <v>0.08</v>
      </c>
      <c r="BG16" s="34">
        <v>0.2</v>
      </c>
      <c r="BH16" s="34">
        <v>0.26</v>
      </c>
      <c r="BI16" s="34">
        <v>0.83</v>
      </c>
      <c r="BJ16" s="34">
        <v>0</v>
      </c>
      <c r="BK16" s="34">
        <v>2.78</v>
      </c>
      <c r="BL16" s="34">
        <v>0</v>
      </c>
      <c r="BM16" s="34">
        <v>0.83</v>
      </c>
      <c r="BN16" s="34">
        <v>0.01</v>
      </c>
      <c r="BO16" s="34">
        <v>0</v>
      </c>
      <c r="BP16" s="34">
        <v>0</v>
      </c>
      <c r="BQ16" s="34">
        <v>0.09</v>
      </c>
      <c r="BR16" s="34">
        <v>0.31</v>
      </c>
      <c r="BS16" s="34">
        <v>2.78</v>
      </c>
      <c r="BT16" s="34">
        <v>0</v>
      </c>
      <c r="BU16" s="34">
        <v>0</v>
      </c>
      <c r="BV16" s="34">
        <v>1.62</v>
      </c>
      <c r="BW16" s="34">
        <v>0.03</v>
      </c>
      <c r="BX16" s="34">
        <v>0</v>
      </c>
      <c r="BY16" s="34">
        <v>0</v>
      </c>
      <c r="BZ16" s="34">
        <v>0</v>
      </c>
      <c r="CA16" s="34">
        <v>0</v>
      </c>
      <c r="CB16" s="34">
        <v>468.02</v>
      </c>
      <c r="CC16" s="25"/>
      <c r="CD16" s="25">
        <f>$I$16/$I$25*100</f>
        <v>40.045127707126902</v>
      </c>
      <c r="CE16" s="34">
        <v>174.77</v>
      </c>
      <c r="CF16" s="34"/>
      <c r="CG16" s="34">
        <v>64.89</v>
      </c>
      <c r="CH16" s="34">
        <v>50.36</v>
      </c>
      <c r="CI16" s="34">
        <v>57.62</v>
      </c>
      <c r="CJ16" s="34">
        <v>12534.77</v>
      </c>
      <c r="CK16" s="34">
        <v>6652.46</v>
      </c>
      <c r="CL16" s="34">
        <v>9593.6200000000008</v>
      </c>
      <c r="CM16" s="34">
        <v>129.72</v>
      </c>
      <c r="CN16" s="34">
        <v>97.43</v>
      </c>
      <c r="CO16" s="34">
        <v>113.58</v>
      </c>
      <c r="CP16" s="34">
        <v>4.88</v>
      </c>
      <c r="CQ16" s="34">
        <v>0.4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"50"</f>
        <v>50</v>
      </c>
      <c r="D18" s="23">
        <v>3.31</v>
      </c>
      <c r="E18" s="23">
        <v>0</v>
      </c>
      <c r="F18" s="23">
        <v>0.33</v>
      </c>
      <c r="G18" s="23">
        <v>0.33</v>
      </c>
      <c r="H18" s="23">
        <v>23.45</v>
      </c>
      <c r="I18" s="23">
        <v>111.95049999999999</v>
      </c>
      <c r="J18" s="23">
        <v>0</v>
      </c>
      <c r="K18" s="23">
        <v>0</v>
      </c>
      <c r="L18" s="23">
        <v>0</v>
      </c>
      <c r="M18" s="23">
        <v>0</v>
      </c>
      <c r="N18" s="23">
        <v>0.55000000000000004</v>
      </c>
      <c r="O18" s="23">
        <v>22.8</v>
      </c>
      <c r="P18" s="23">
        <v>0.1</v>
      </c>
      <c r="Q18" s="23">
        <v>0</v>
      </c>
      <c r="R18" s="23">
        <v>0</v>
      </c>
      <c r="S18" s="23">
        <v>0</v>
      </c>
      <c r="T18" s="23">
        <v>0.9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159.65</v>
      </c>
      <c r="AL18" s="20">
        <v>166.17</v>
      </c>
      <c r="AM18" s="20">
        <v>254.48</v>
      </c>
      <c r="AN18" s="20">
        <v>84.39</v>
      </c>
      <c r="AO18" s="20">
        <v>50.03</v>
      </c>
      <c r="AP18" s="20">
        <v>100.05</v>
      </c>
      <c r="AQ18" s="20">
        <v>37.85</v>
      </c>
      <c r="AR18" s="20">
        <v>180.96</v>
      </c>
      <c r="AS18" s="20">
        <v>112.23</v>
      </c>
      <c r="AT18" s="20">
        <v>156.6</v>
      </c>
      <c r="AU18" s="20">
        <v>129.19999999999999</v>
      </c>
      <c r="AV18" s="20">
        <v>67.86</v>
      </c>
      <c r="AW18" s="20">
        <v>120.06</v>
      </c>
      <c r="AX18" s="20">
        <v>1003.98</v>
      </c>
      <c r="AY18" s="20">
        <v>0</v>
      </c>
      <c r="AZ18" s="20">
        <v>327.12</v>
      </c>
      <c r="BA18" s="20">
        <v>142.25</v>
      </c>
      <c r="BB18" s="20">
        <v>94.4</v>
      </c>
      <c r="BC18" s="20">
        <v>74.819999999999993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19.55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3800</v>
      </c>
      <c r="CK18" s="20">
        <v>1464</v>
      </c>
      <c r="CL18" s="20">
        <v>2632</v>
      </c>
      <c r="CM18" s="20">
        <v>30.4</v>
      </c>
      <c r="CN18" s="20">
        <v>30.4</v>
      </c>
      <c r="CO18" s="20">
        <v>30.4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20</v>
      </c>
      <c r="CH19" s="20">
        <v>20</v>
      </c>
      <c r="CI19" s="20">
        <v>20</v>
      </c>
      <c r="CJ19" s="20">
        <v>3800</v>
      </c>
      <c r="CK19" s="20">
        <v>1464</v>
      </c>
      <c r="CL19" s="20">
        <v>2632</v>
      </c>
      <c r="CM19" s="20">
        <v>38</v>
      </c>
      <c r="CN19" s="20">
        <v>31.6</v>
      </c>
      <c r="CO19" s="20">
        <v>34.799999999999997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"1/1"</f>
        <v>1/1</v>
      </c>
      <c r="B20" s="27" t="s">
        <v>111</v>
      </c>
      <c r="C20" s="23" t="str">
        <f>"100"</f>
        <v>100</v>
      </c>
      <c r="D20" s="23">
        <v>3.04</v>
      </c>
      <c r="E20" s="23">
        <v>0</v>
      </c>
      <c r="F20" s="23">
        <v>4.1100000000000003</v>
      </c>
      <c r="G20" s="23">
        <v>4.1100000000000003</v>
      </c>
      <c r="H20" s="23">
        <v>11.17</v>
      </c>
      <c r="I20" s="23">
        <v>84.205519999999993</v>
      </c>
      <c r="J20" s="23">
        <v>0.5</v>
      </c>
      <c r="K20" s="23">
        <v>2.6</v>
      </c>
      <c r="L20" s="23">
        <v>0</v>
      </c>
      <c r="M20" s="23">
        <v>0</v>
      </c>
      <c r="N20" s="23">
        <v>3.23</v>
      </c>
      <c r="O20" s="23">
        <v>3.14</v>
      </c>
      <c r="P20" s="23">
        <v>4.8</v>
      </c>
      <c r="Q20" s="23">
        <v>0</v>
      </c>
      <c r="R20" s="23">
        <v>0</v>
      </c>
      <c r="S20" s="23">
        <v>0.1</v>
      </c>
      <c r="T20" s="23">
        <v>1.27</v>
      </c>
      <c r="U20" s="23">
        <v>352.8</v>
      </c>
      <c r="V20" s="23">
        <v>97.02</v>
      </c>
      <c r="W20" s="23">
        <v>19.600000000000001</v>
      </c>
      <c r="X20" s="23">
        <v>20.58</v>
      </c>
      <c r="Y20" s="23">
        <v>60.84</v>
      </c>
      <c r="Z20" s="23">
        <v>0.69</v>
      </c>
      <c r="AA20" s="23">
        <v>0</v>
      </c>
      <c r="AB20" s="23">
        <v>294</v>
      </c>
      <c r="AC20" s="23">
        <v>50</v>
      </c>
      <c r="AD20" s="23">
        <v>1.96</v>
      </c>
      <c r="AE20" s="23">
        <v>0.11</v>
      </c>
      <c r="AF20" s="23">
        <v>0.05</v>
      </c>
      <c r="AG20" s="23">
        <v>0.69</v>
      </c>
      <c r="AH20" s="23">
        <v>1.3</v>
      </c>
      <c r="AI20" s="23">
        <v>9.8000000000000007</v>
      </c>
      <c r="AJ20" s="20">
        <v>0</v>
      </c>
      <c r="AK20" s="20">
        <v>156.80000000000001</v>
      </c>
      <c r="AL20" s="20">
        <v>137.19999999999999</v>
      </c>
      <c r="AM20" s="20">
        <v>225.4</v>
      </c>
      <c r="AN20" s="20">
        <v>225.4</v>
      </c>
      <c r="AO20" s="20">
        <v>29.4</v>
      </c>
      <c r="AP20" s="20">
        <v>147</v>
      </c>
      <c r="AQ20" s="20">
        <v>35.28</v>
      </c>
      <c r="AR20" s="20">
        <v>127.4</v>
      </c>
      <c r="AS20" s="20">
        <v>137.19999999999999</v>
      </c>
      <c r="AT20" s="20">
        <v>336.14</v>
      </c>
      <c r="AU20" s="20">
        <v>460.6</v>
      </c>
      <c r="AV20" s="20">
        <v>62.72</v>
      </c>
      <c r="AW20" s="20">
        <v>156.80000000000001</v>
      </c>
      <c r="AX20" s="20">
        <v>343</v>
      </c>
      <c r="AY20" s="20">
        <v>0</v>
      </c>
      <c r="AZ20" s="20">
        <v>149.94</v>
      </c>
      <c r="BA20" s="20">
        <v>159.74</v>
      </c>
      <c r="BB20" s="20">
        <v>98</v>
      </c>
      <c r="BC20" s="20">
        <v>28.42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0.24</v>
      </c>
      <c r="BL20" s="20">
        <v>0</v>
      </c>
      <c r="BM20" s="20">
        <v>0.16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0.93</v>
      </c>
      <c r="BT20" s="20">
        <v>0</v>
      </c>
      <c r="BU20" s="20">
        <v>0</v>
      </c>
      <c r="BV20" s="20">
        <v>2.31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83.9</v>
      </c>
      <c r="CC20" s="24"/>
      <c r="CD20" s="24"/>
      <c r="CE20" s="20">
        <v>49</v>
      </c>
      <c r="CF20" s="20"/>
      <c r="CG20" s="20">
        <v>8.16</v>
      </c>
      <c r="CH20" s="20">
        <v>2.04</v>
      </c>
      <c r="CI20" s="20">
        <v>5.0999999999999996</v>
      </c>
      <c r="CJ20" s="20">
        <v>858</v>
      </c>
      <c r="CK20" s="20">
        <v>203.28</v>
      </c>
      <c r="CL20" s="20">
        <v>530.64</v>
      </c>
      <c r="CM20" s="20">
        <v>16.78</v>
      </c>
      <c r="CN20" s="20">
        <v>13.45</v>
      </c>
      <c r="CO20" s="20">
        <v>15.12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"4/2"</f>
        <v>4/2</v>
      </c>
      <c r="B21" s="27" t="s">
        <v>107</v>
      </c>
      <c r="C21" s="23" t="str">
        <f>"250"</f>
        <v>250</v>
      </c>
      <c r="D21" s="23">
        <v>2.1800000000000002</v>
      </c>
      <c r="E21" s="23">
        <v>0</v>
      </c>
      <c r="F21" s="23">
        <v>5.47</v>
      </c>
      <c r="G21" s="23">
        <v>5.27</v>
      </c>
      <c r="H21" s="23">
        <v>17.260000000000002</v>
      </c>
      <c r="I21" s="23">
        <v>121.44996759999999</v>
      </c>
      <c r="J21" s="23">
        <v>1.24</v>
      </c>
      <c r="K21" s="23">
        <v>3.25</v>
      </c>
      <c r="L21" s="23">
        <v>0</v>
      </c>
      <c r="M21" s="23">
        <v>0</v>
      </c>
      <c r="N21" s="23">
        <v>8.6</v>
      </c>
      <c r="O21" s="23">
        <v>6.07</v>
      </c>
      <c r="P21" s="23">
        <v>2.59</v>
      </c>
      <c r="Q21" s="23">
        <v>0</v>
      </c>
      <c r="R21" s="23">
        <v>0</v>
      </c>
      <c r="S21" s="23">
        <v>0.26</v>
      </c>
      <c r="T21" s="23">
        <v>1.89</v>
      </c>
      <c r="U21" s="23">
        <v>231.32</v>
      </c>
      <c r="V21" s="23">
        <v>428.47</v>
      </c>
      <c r="W21" s="23">
        <v>37.43</v>
      </c>
      <c r="X21" s="23">
        <v>26.73</v>
      </c>
      <c r="Y21" s="23">
        <v>61.15</v>
      </c>
      <c r="Z21" s="23">
        <v>1.32</v>
      </c>
      <c r="AA21" s="23">
        <v>3.78</v>
      </c>
      <c r="AB21" s="23">
        <v>974.33</v>
      </c>
      <c r="AC21" s="23">
        <v>209.38</v>
      </c>
      <c r="AD21" s="23">
        <v>2.39</v>
      </c>
      <c r="AE21" s="23">
        <v>0.06</v>
      </c>
      <c r="AF21" s="23">
        <v>0.06</v>
      </c>
      <c r="AG21" s="23">
        <v>0.66</v>
      </c>
      <c r="AH21" s="23">
        <v>1.26</v>
      </c>
      <c r="AI21" s="23">
        <v>6.82</v>
      </c>
      <c r="AJ21" s="20">
        <v>0</v>
      </c>
      <c r="AK21" s="20">
        <v>108.66</v>
      </c>
      <c r="AL21" s="20">
        <v>103.47</v>
      </c>
      <c r="AM21" s="20">
        <v>164.61</v>
      </c>
      <c r="AN21" s="20">
        <v>184.63</v>
      </c>
      <c r="AO21" s="20">
        <v>47.93</v>
      </c>
      <c r="AP21" s="20">
        <v>103.38</v>
      </c>
      <c r="AQ21" s="20">
        <v>30.59</v>
      </c>
      <c r="AR21" s="20">
        <v>95.4</v>
      </c>
      <c r="AS21" s="20">
        <v>121.6</v>
      </c>
      <c r="AT21" s="20">
        <v>179.38</v>
      </c>
      <c r="AU21" s="20">
        <v>358.69</v>
      </c>
      <c r="AV21" s="20">
        <v>58.35</v>
      </c>
      <c r="AW21" s="20">
        <v>101.68</v>
      </c>
      <c r="AX21" s="20">
        <v>479.47</v>
      </c>
      <c r="AY21" s="20">
        <v>0</v>
      </c>
      <c r="AZ21" s="20">
        <v>95.34</v>
      </c>
      <c r="BA21" s="20">
        <v>105.72</v>
      </c>
      <c r="BB21" s="20">
        <v>86.6</v>
      </c>
      <c r="BC21" s="20">
        <v>33.36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</v>
      </c>
      <c r="BL21" s="20">
        <v>0</v>
      </c>
      <c r="BM21" s="20">
        <v>0.19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1.1100000000000001</v>
      </c>
      <c r="BT21" s="20">
        <v>0</v>
      </c>
      <c r="BU21" s="20">
        <v>0</v>
      </c>
      <c r="BV21" s="20">
        <v>2.99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314.85000000000002</v>
      </c>
      <c r="CC21" s="24"/>
      <c r="CD21" s="24"/>
      <c r="CE21" s="20">
        <v>166.17</v>
      </c>
      <c r="CF21" s="20"/>
      <c r="CG21" s="20">
        <v>25.87</v>
      </c>
      <c r="CH21" s="20">
        <v>17.75</v>
      </c>
      <c r="CI21" s="20">
        <v>21.81</v>
      </c>
      <c r="CJ21" s="20">
        <v>1070.08</v>
      </c>
      <c r="CK21" s="20">
        <v>408.33</v>
      </c>
      <c r="CL21" s="20">
        <v>739.2</v>
      </c>
      <c r="CM21" s="20">
        <v>44.66</v>
      </c>
      <c r="CN21" s="20">
        <v>23.68</v>
      </c>
      <c r="CO21" s="20">
        <v>34.17</v>
      </c>
      <c r="CP21" s="20">
        <v>1.3</v>
      </c>
      <c r="CQ21" s="20">
        <v>0.5</v>
      </c>
      <c r="CR21" s="28"/>
    </row>
    <row r="22" spans="1:96" s="26" customFormat="1" x14ac:dyDescent="0.25">
      <c r="A22" s="21" t="str">
        <f>"3/9"</f>
        <v>3/9</v>
      </c>
      <c r="B22" s="27" t="s">
        <v>308</v>
      </c>
      <c r="C22" s="23" t="str">
        <f>"200"</f>
        <v>200</v>
      </c>
      <c r="D22" s="23">
        <v>19.760000000000002</v>
      </c>
      <c r="E22" s="23">
        <v>18.079999999999998</v>
      </c>
      <c r="F22" s="23">
        <v>21.81</v>
      </c>
      <c r="G22" s="23">
        <v>10.57</v>
      </c>
      <c r="H22" s="23">
        <v>21.33</v>
      </c>
      <c r="I22" s="23">
        <v>358.32215904000003</v>
      </c>
      <c r="J22" s="23">
        <v>6.38</v>
      </c>
      <c r="K22" s="23">
        <v>7.28</v>
      </c>
      <c r="L22" s="23">
        <v>0</v>
      </c>
      <c r="M22" s="23">
        <v>0</v>
      </c>
      <c r="N22" s="23">
        <v>3.04</v>
      </c>
      <c r="O22" s="23">
        <v>16.170000000000002</v>
      </c>
      <c r="P22" s="23">
        <v>2.12</v>
      </c>
      <c r="Q22" s="23">
        <v>0</v>
      </c>
      <c r="R22" s="23">
        <v>0</v>
      </c>
      <c r="S22" s="23">
        <v>0.31</v>
      </c>
      <c r="T22" s="23">
        <v>2.97</v>
      </c>
      <c r="U22" s="23">
        <v>260.17</v>
      </c>
      <c r="V22" s="23">
        <v>654.65</v>
      </c>
      <c r="W22" s="23">
        <v>31.75</v>
      </c>
      <c r="X22" s="23">
        <v>40.909999999999997</v>
      </c>
      <c r="Y22" s="23">
        <v>198.67</v>
      </c>
      <c r="Z22" s="23">
        <v>2.19</v>
      </c>
      <c r="AA22" s="23">
        <v>27.82</v>
      </c>
      <c r="AB22" s="23">
        <v>1456.61</v>
      </c>
      <c r="AC22" s="23">
        <v>434.94</v>
      </c>
      <c r="AD22" s="23">
        <v>5.74</v>
      </c>
      <c r="AE22" s="23">
        <v>0.13</v>
      </c>
      <c r="AF22" s="23">
        <v>0.18</v>
      </c>
      <c r="AG22" s="23">
        <v>6.96</v>
      </c>
      <c r="AH22" s="23">
        <v>16.23</v>
      </c>
      <c r="AI22" s="23">
        <v>5.69</v>
      </c>
      <c r="AJ22" s="20">
        <v>0</v>
      </c>
      <c r="AK22" s="20">
        <v>865.96</v>
      </c>
      <c r="AL22" s="20">
        <v>707.01</v>
      </c>
      <c r="AM22" s="20">
        <v>1401.61</v>
      </c>
      <c r="AN22" s="20">
        <v>1552.04</v>
      </c>
      <c r="AO22" s="20">
        <v>456.26</v>
      </c>
      <c r="AP22" s="20">
        <v>854.25</v>
      </c>
      <c r="AQ22" s="20">
        <v>298.54000000000002</v>
      </c>
      <c r="AR22" s="20">
        <v>757.13</v>
      </c>
      <c r="AS22" s="20">
        <v>1155.2</v>
      </c>
      <c r="AT22" s="20">
        <v>1327.43</v>
      </c>
      <c r="AU22" s="20">
        <v>1627.46</v>
      </c>
      <c r="AV22" s="20">
        <v>476.63</v>
      </c>
      <c r="AW22" s="20">
        <v>1340.71</v>
      </c>
      <c r="AX22" s="20">
        <v>2767.7</v>
      </c>
      <c r="AY22" s="20">
        <v>141.03</v>
      </c>
      <c r="AZ22" s="20">
        <v>884.01</v>
      </c>
      <c r="BA22" s="20">
        <v>850.46</v>
      </c>
      <c r="BB22" s="20">
        <v>639.99</v>
      </c>
      <c r="BC22" s="20">
        <v>230.55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0.62</v>
      </c>
      <c r="BL22" s="20">
        <v>0</v>
      </c>
      <c r="BM22" s="20">
        <v>0.38</v>
      </c>
      <c r="BN22" s="20">
        <v>0.03</v>
      </c>
      <c r="BO22" s="20">
        <v>0.06</v>
      </c>
      <c r="BP22" s="20">
        <v>0</v>
      </c>
      <c r="BQ22" s="20">
        <v>0</v>
      </c>
      <c r="BR22" s="20">
        <v>0</v>
      </c>
      <c r="BS22" s="20">
        <v>2.25</v>
      </c>
      <c r="BT22" s="20">
        <v>0</v>
      </c>
      <c r="BU22" s="20">
        <v>0</v>
      </c>
      <c r="BV22" s="20">
        <v>6.05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242.61</v>
      </c>
      <c r="CC22" s="24"/>
      <c r="CD22" s="24"/>
      <c r="CE22" s="20">
        <v>270.58999999999997</v>
      </c>
      <c r="CF22" s="20"/>
      <c r="CG22" s="20">
        <v>36.590000000000003</v>
      </c>
      <c r="CH22" s="20">
        <v>21.28</v>
      </c>
      <c r="CI22" s="20">
        <v>28.94</v>
      </c>
      <c r="CJ22" s="20">
        <v>4450.1499999999996</v>
      </c>
      <c r="CK22" s="20">
        <v>2839.97</v>
      </c>
      <c r="CL22" s="20">
        <v>3645.06</v>
      </c>
      <c r="CM22" s="20">
        <v>58.51</v>
      </c>
      <c r="CN22" s="20">
        <v>28.98</v>
      </c>
      <c r="CO22" s="20">
        <v>43.78</v>
      </c>
      <c r="CP22" s="20">
        <v>0</v>
      </c>
      <c r="CQ22" s="20">
        <v>0.5</v>
      </c>
      <c r="CR22" s="28"/>
    </row>
    <row r="23" spans="1:96" s="20" customFormat="1" x14ac:dyDescent="0.25">
      <c r="A23" s="21" t="str">
        <f>"7/10"</f>
        <v>7/10</v>
      </c>
      <c r="B23" s="27" t="s">
        <v>110</v>
      </c>
      <c r="C23" s="23" t="str">
        <f>"200"</f>
        <v>200</v>
      </c>
      <c r="D23" s="23">
        <v>0.16</v>
      </c>
      <c r="E23" s="23">
        <v>0</v>
      </c>
      <c r="F23" s="23">
        <v>0.04</v>
      </c>
      <c r="G23" s="23">
        <v>0.04</v>
      </c>
      <c r="H23" s="23">
        <v>12.2</v>
      </c>
      <c r="I23" s="23">
        <v>47.687819999999995</v>
      </c>
      <c r="J23" s="23">
        <v>0</v>
      </c>
      <c r="K23" s="23">
        <v>0</v>
      </c>
      <c r="L23" s="23">
        <v>0</v>
      </c>
      <c r="M23" s="23">
        <v>0</v>
      </c>
      <c r="N23" s="23">
        <v>11.84</v>
      </c>
      <c r="O23" s="23">
        <v>0.02</v>
      </c>
      <c r="P23" s="23">
        <v>0.34</v>
      </c>
      <c r="Q23" s="23">
        <v>0</v>
      </c>
      <c r="R23" s="23">
        <v>0</v>
      </c>
      <c r="S23" s="23">
        <v>0.32</v>
      </c>
      <c r="T23" s="23">
        <v>0.13</v>
      </c>
      <c r="U23" s="23">
        <v>4.0599999999999996</v>
      </c>
      <c r="V23" s="23">
        <v>50.99</v>
      </c>
      <c r="W23" s="23">
        <v>7.47</v>
      </c>
      <c r="X23" s="23">
        <v>4.9400000000000004</v>
      </c>
      <c r="Y23" s="23">
        <v>5.58</v>
      </c>
      <c r="Z23" s="23">
        <v>0.13</v>
      </c>
      <c r="AA23" s="23">
        <v>0</v>
      </c>
      <c r="AB23" s="23">
        <v>18</v>
      </c>
      <c r="AC23" s="23">
        <v>3.4</v>
      </c>
      <c r="AD23" s="23">
        <v>0.06</v>
      </c>
      <c r="AE23" s="23">
        <v>0.01</v>
      </c>
      <c r="AF23" s="23">
        <v>0.01</v>
      </c>
      <c r="AG23" s="23">
        <v>7.0000000000000007E-2</v>
      </c>
      <c r="AH23" s="23">
        <v>0.1</v>
      </c>
      <c r="AI23" s="23">
        <v>1.2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226.89</v>
      </c>
      <c r="CC23" s="24"/>
      <c r="CD23" s="24"/>
      <c r="CE23" s="20">
        <v>3</v>
      </c>
      <c r="CG23" s="20">
        <v>4.79</v>
      </c>
      <c r="CH23" s="20">
        <v>4.79</v>
      </c>
      <c r="CI23" s="20">
        <v>4.79</v>
      </c>
      <c r="CJ23" s="20">
        <v>545</v>
      </c>
      <c r="CK23" s="20">
        <v>208.6</v>
      </c>
      <c r="CL23" s="20">
        <v>376.8</v>
      </c>
      <c r="CM23" s="20">
        <v>50.96</v>
      </c>
      <c r="CN23" s="20">
        <v>30.26</v>
      </c>
      <c r="CO23" s="20">
        <v>40.61</v>
      </c>
      <c r="CP23" s="20">
        <v>10</v>
      </c>
      <c r="CQ23" s="20">
        <v>0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32.4</v>
      </c>
      <c r="E24" s="33">
        <v>18.079999999999998</v>
      </c>
      <c r="F24" s="33">
        <v>32.479999999999997</v>
      </c>
      <c r="G24" s="33">
        <v>21.03</v>
      </c>
      <c r="H24" s="33">
        <v>110.43</v>
      </c>
      <c r="I24" s="33">
        <v>839.64</v>
      </c>
      <c r="J24" s="33">
        <v>8.24</v>
      </c>
      <c r="K24" s="33">
        <v>13.13</v>
      </c>
      <c r="L24" s="33">
        <v>0</v>
      </c>
      <c r="M24" s="33">
        <v>0</v>
      </c>
      <c r="N24" s="33">
        <v>27.97</v>
      </c>
      <c r="O24" s="33">
        <v>67.510000000000005</v>
      </c>
      <c r="P24" s="33">
        <v>14.94</v>
      </c>
      <c r="Q24" s="33">
        <v>0</v>
      </c>
      <c r="R24" s="33">
        <v>0</v>
      </c>
      <c r="S24" s="33">
        <v>1.58</v>
      </c>
      <c r="T24" s="33">
        <v>8.66</v>
      </c>
      <c r="U24" s="33">
        <v>1214.3499999999999</v>
      </c>
      <c r="V24" s="33">
        <v>1378.12</v>
      </c>
      <c r="W24" s="33">
        <v>117.25</v>
      </c>
      <c r="X24" s="33">
        <v>121.35</v>
      </c>
      <c r="Y24" s="33">
        <v>421.04</v>
      </c>
      <c r="Z24" s="33">
        <v>6.66</v>
      </c>
      <c r="AA24" s="33">
        <v>31.6</v>
      </c>
      <c r="AB24" s="33">
        <v>2745.94</v>
      </c>
      <c r="AC24" s="33">
        <v>698.33</v>
      </c>
      <c r="AD24" s="33">
        <v>10.99</v>
      </c>
      <c r="AE24" s="33">
        <v>0.4</v>
      </c>
      <c r="AF24" s="33">
        <v>0.34</v>
      </c>
      <c r="AG24" s="33">
        <v>8.8000000000000007</v>
      </c>
      <c r="AH24" s="33">
        <v>20.09</v>
      </c>
      <c r="AI24" s="33">
        <v>23.51</v>
      </c>
      <c r="AJ24" s="34">
        <v>0</v>
      </c>
      <c r="AK24" s="34">
        <v>1484.27</v>
      </c>
      <c r="AL24" s="34">
        <v>1262.6500000000001</v>
      </c>
      <c r="AM24" s="34">
        <v>2302.29</v>
      </c>
      <c r="AN24" s="34">
        <v>2180.2600000000002</v>
      </c>
      <c r="AO24" s="34">
        <v>639.41</v>
      </c>
      <c r="AP24" s="34">
        <v>1323.48</v>
      </c>
      <c r="AQ24" s="34">
        <v>450.26</v>
      </c>
      <c r="AR24" s="34">
        <v>1383.49</v>
      </c>
      <c r="AS24" s="34">
        <v>1704.43</v>
      </c>
      <c r="AT24" s="34">
        <v>2174.14</v>
      </c>
      <c r="AU24" s="34">
        <v>2854.34</v>
      </c>
      <c r="AV24" s="34">
        <v>739.95</v>
      </c>
      <c r="AW24" s="34">
        <v>1905.25</v>
      </c>
      <c r="AX24" s="34">
        <v>5529.55</v>
      </c>
      <c r="AY24" s="34">
        <v>141.03</v>
      </c>
      <c r="AZ24" s="34">
        <v>1772.01</v>
      </c>
      <c r="BA24" s="34">
        <v>1432.76</v>
      </c>
      <c r="BB24" s="34">
        <v>1026.99</v>
      </c>
      <c r="BC24" s="34">
        <v>445.15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1.29</v>
      </c>
      <c r="BL24" s="34">
        <v>0</v>
      </c>
      <c r="BM24" s="34">
        <v>0.73</v>
      </c>
      <c r="BN24" s="34">
        <v>0.06</v>
      </c>
      <c r="BO24" s="34">
        <v>0.12</v>
      </c>
      <c r="BP24" s="34">
        <v>0</v>
      </c>
      <c r="BQ24" s="34">
        <v>0</v>
      </c>
      <c r="BR24" s="34">
        <v>0.02</v>
      </c>
      <c r="BS24" s="34">
        <v>4.3899999999999997</v>
      </c>
      <c r="BT24" s="34">
        <v>0</v>
      </c>
      <c r="BU24" s="34">
        <v>0</v>
      </c>
      <c r="BV24" s="34">
        <v>11.79</v>
      </c>
      <c r="BW24" s="34">
        <v>0.06</v>
      </c>
      <c r="BX24" s="34">
        <v>0</v>
      </c>
      <c r="BY24" s="34">
        <v>0</v>
      </c>
      <c r="BZ24" s="34">
        <v>0</v>
      </c>
      <c r="CA24" s="34">
        <v>0</v>
      </c>
      <c r="CB24" s="34">
        <v>916.01</v>
      </c>
      <c r="CC24" s="25"/>
      <c r="CD24" s="25">
        <f>$I$24/$I$25*100</f>
        <v>59.954158246874258</v>
      </c>
      <c r="CE24" s="34">
        <v>489.26</v>
      </c>
      <c r="CF24" s="34"/>
      <c r="CG24" s="34">
        <v>95.41</v>
      </c>
      <c r="CH24" s="34">
        <v>65.86</v>
      </c>
      <c r="CI24" s="34">
        <v>80.64</v>
      </c>
      <c r="CJ24" s="34">
        <v>14523.22</v>
      </c>
      <c r="CK24" s="34">
        <v>6588.18</v>
      </c>
      <c r="CL24" s="34">
        <v>10555.7</v>
      </c>
      <c r="CM24" s="34">
        <v>239.31</v>
      </c>
      <c r="CN24" s="34">
        <v>158.37</v>
      </c>
      <c r="CO24" s="34">
        <v>198.87</v>
      </c>
      <c r="CP24" s="34">
        <v>11.3</v>
      </c>
      <c r="CQ24" s="34">
        <v>1</v>
      </c>
    </row>
    <row r="25" spans="1:96" s="30" customFormat="1" x14ac:dyDescent="0.25">
      <c r="A25" s="31"/>
      <c r="B25" s="32" t="s">
        <v>117</v>
      </c>
      <c r="C25" s="33"/>
      <c r="D25" s="33">
        <v>49.13</v>
      </c>
      <c r="E25" s="33">
        <v>23.22</v>
      </c>
      <c r="F25" s="33">
        <v>48.77</v>
      </c>
      <c r="G25" s="33">
        <v>24.33</v>
      </c>
      <c r="H25" s="33">
        <v>198.82</v>
      </c>
      <c r="I25" s="33">
        <v>1400.47</v>
      </c>
      <c r="J25" s="33">
        <v>16.309999999999999</v>
      </c>
      <c r="K25" s="33">
        <v>13.43</v>
      </c>
      <c r="L25" s="33">
        <v>0</v>
      </c>
      <c r="M25" s="33">
        <v>0</v>
      </c>
      <c r="N25" s="33">
        <v>53.73</v>
      </c>
      <c r="O25" s="33">
        <v>125.66</v>
      </c>
      <c r="P25" s="33">
        <v>19.43</v>
      </c>
      <c r="Q25" s="33">
        <v>0</v>
      </c>
      <c r="R25" s="33">
        <v>0</v>
      </c>
      <c r="S25" s="33">
        <v>2.2599999999999998</v>
      </c>
      <c r="T25" s="33">
        <v>11.68</v>
      </c>
      <c r="U25" s="33">
        <v>1463.21</v>
      </c>
      <c r="V25" s="33">
        <v>1940.3</v>
      </c>
      <c r="W25" s="33">
        <v>170.85</v>
      </c>
      <c r="X25" s="33">
        <v>226.55</v>
      </c>
      <c r="Y25" s="33">
        <v>691.25</v>
      </c>
      <c r="Z25" s="33">
        <v>10.210000000000001</v>
      </c>
      <c r="AA25" s="33">
        <v>174.08</v>
      </c>
      <c r="AB25" s="33">
        <v>2939.66</v>
      </c>
      <c r="AC25" s="33">
        <v>903.18</v>
      </c>
      <c r="AD25" s="33">
        <v>12</v>
      </c>
      <c r="AE25" s="33">
        <v>0.71</v>
      </c>
      <c r="AF25" s="33">
        <v>0.6</v>
      </c>
      <c r="AG25" s="33">
        <v>10.51</v>
      </c>
      <c r="AH25" s="33">
        <v>26.14</v>
      </c>
      <c r="AI25" s="33">
        <v>34.29</v>
      </c>
      <c r="AJ25" s="34">
        <v>0</v>
      </c>
      <c r="AK25" s="34">
        <v>2213.9699999999998</v>
      </c>
      <c r="AL25" s="34">
        <v>1894.86</v>
      </c>
      <c r="AM25" s="34">
        <v>3995.97</v>
      </c>
      <c r="AN25" s="34">
        <v>2796.1</v>
      </c>
      <c r="AO25" s="34">
        <v>1053.1400000000001</v>
      </c>
      <c r="AP25" s="34">
        <v>1912.88</v>
      </c>
      <c r="AQ25" s="34">
        <v>685.4</v>
      </c>
      <c r="AR25" s="34">
        <v>2157.29</v>
      </c>
      <c r="AS25" s="34">
        <v>2844.2</v>
      </c>
      <c r="AT25" s="34">
        <v>2872.99</v>
      </c>
      <c r="AU25" s="34">
        <v>3890.48</v>
      </c>
      <c r="AV25" s="34">
        <v>1101.96</v>
      </c>
      <c r="AW25" s="34">
        <v>2346.9699999999998</v>
      </c>
      <c r="AX25" s="34">
        <v>8319.82</v>
      </c>
      <c r="AY25" s="34">
        <v>146.63</v>
      </c>
      <c r="AZ25" s="34">
        <v>2673.76</v>
      </c>
      <c r="BA25" s="34">
        <v>2391.1</v>
      </c>
      <c r="BB25" s="34">
        <v>1566.4</v>
      </c>
      <c r="BC25" s="34">
        <v>728.31</v>
      </c>
      <c r="BD25" s="34">
        <v>0.39</v>
      </c>
      <c r="BE25" s="34">
        <v>0.09</v>
      </c>
      <c r="BF25" s="34">
        <v>0.08</v>
      </c>
      <c r="BG25" s="34">
        <v>0.2</v>
      </c>
      <c r="BH25" s="34">
        <v>0.26</v>
      </c>
      <c r="BI25" s="34">
        <v>0.84</v>
      </c>
      <c r="BJ25" s="34">
        <v>0</v>
      </c>
      <c r="BK25" s="34">
        <v>4.08</v>
      </c>
      <c r="BL25" s="34">
        <v>0</v>
      </c>
      <c r="BM25" s="34">
        <v>1.57</v>
      </c>
      <c r="BN25" s="34">
        <v>0.08</v>
      </c>
      <c r="BO25" s="34">
        <v>0.12</v>
      </c>
      <c r="BP25" s="34">
        <v>0</v>
      </c>
      <c r="BQ25" s="34">
        <v>0.09</v>
      </c>
      <c r="BR25" s="34">
        <v>0.33</v>
      </c>
      <c r="BS25" s="34">
        <v>7.17</v>
      </c>
      <c r="BT25" s="34">
        <v>0</v>
      </c>
      <c r="BU25" s="34">
        <v>0</v>
      </c>
      <c r="BV25" s="34">
        <v>13.41</v>
      </c>
      <c r="BW25" s="34">
        <v>0.09</v>
      </c>
      <c r="BX25" s="34">
        <v>0</v>
      </c>
      <c r="BY25" s="34">
        <v>0</v>
      </c>
      <c r="BZ25" s="34">
        <v>0</v>
      </c>
      <c r="CA25" s="34">
        <v>0</v>
      </c>
      <c r="CB25" s="34">
        <v>1384.03</v>
      </c>
      <c r="CC25" s="25"/>
      <c r="CD25" s="25"/>
      <c r="CE25" s="34">
        <v>664.02</v>
      </c>
      <c r="CF25" s="34"/>
      <c r="CG25" s="34">
        <v>160.29</v>
      </c>
      <c r="CH25" s="34">
        <v>116.22</v>
      </c>
      <c r="CI25" s="34">
        <v>138.26</v>
      </c>
      <c r="CJ25" s="34">
        <v>27057.99</v>
      </c>
      <c r="CK25" s="34">
        <v>13240.64</v>
      </c>
      <c r="CL25" s="34">
        <v>20149.32</v>
      </c>
      <c r="CM25" s="34">
        <v>369.04</v>
      </c>
      <c r="CN25" s="34">
        <v>255.8</v>
      </c>
      <c r="CO25" s="34">
        <v>312.45</v>
      </c>
      <c r="CP25" s="34">
        <v>16.18</v>
      </c>
      <c r="CQ25" s="34">
        <v>1.4</v>
      </c>
    </row>
    <row r="26" spans="1:96" ht="47.25" x14ac:dyDescent="0.25">
      <c r="A26" s="21"/>
      <c r="B26" s="27" t="s">
        <v>188</v>
      </c>
      <c r="C26" s="23"/>
      <c r="D26" s="23">
        <v>46.2</v>
      </c>
      <c r="E26" s="23">
        <v>0</v>
      </c>
      <c r="F26" s="23">
        <v>47.4</v>
      </c>
      <c r="G26" s="23">
        <v>0</v>
      </c>
      <c r="H26" s="23">
        <v>201</v>
      </c>
      <c r="I26" s="23">
        <v>1410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420</v>
      </c>
      <c r="AD26" s="23">
        <v>0</v>
      </c>
      <c r="AE26" s="23">
        <v>0.72</v>
      </c>
      <c r="AF26" s="23">
        <v>0.84</v>
      </c>
      <c r="AG26" s="23"/>
      <c r="AH26" s="23"/>
      <c r="AI26" s="23">
        <v>36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>
        <v>0</v>
      </c>
      <c r="CJ26" s="20"/>
      <c r="CK26" s="20"/>
      <c r="CL26" s="20">
        <v>0</v>
      </c>
      <c r="CM26" s="20"/>
      <c r="CN26" s="20"/>
      <c r="CO26" s="20">
        <v>0</v>
      </c>
      <c r="CP26" s="20"/>
      <c r="CQ26" s="20"/>
    </row>
    <row r="27" spans="1:96" x14ac:dyDescent="0.25">
      <c r="A27" s="21"/>
      <c r="B27" s="27" t="s">
        <v>119</v>
      </c>
      <c r="C27" s="23"/>
      <c r="D27" s="23">
        <f t="shared" ref="D27:I27" si="0">D25-D26</f>
        <v>2.9299999999999997</v>
      </c>
      <c r="E27" s="23">
        <f t="shared" si="0"/>
        <v>23.22</v>
      </c>
      <c r="F27" s="23">
        <f t="shared" si="0"/>
        <v>1.3700000000000045</v>
      </c>
      <c r="G27" s="23">
        <f t="shared" si="0"/>
        <v>24.33</v>
      </c>
      <c r="H27" s="23">
        <f t="shared" si="0"/>
        <v>-2.1800000000000068</v>
      </c>
      <c r="I27" s="23">
        <f t="shared" si="0"/>
        <v>-9.5299999999999727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ref="V27:AF27" si="1">V25-V26</f>
        <v>1940.3</v>
      </c>
      <c r="W27" s="23">
        <f t="shared" si="1"/>
        <v>170.85</v>
      </c>
      <c r="X27" s="23">
        <f t="shared" si="1"/>
        <v>226.55</v>
      </c>
      <c r="Y27" s="23">
        <f t="shared" si="1"/>
        <v>691.25</v>
      </c>
      <c r="Z27" s="23">
        <f t="shared" si="1"/>
        <v>10.210000000000001</v>
      </c>
      <c r="AA27" s="23">
        <f t="shared" si="1"/>
        <v>174.08</v>
      </c>
      <c r="AB27" s="23">
        <f t="shared" si="1"/>
        <v>2939.66</v>
      </c>
      <c r="AC27" s="23">
        <f t="shared" si="1"/>
        <v>483.17999999999995</v>
      </c>
      <c r="AD27" s="23">
        <f t="shared" si="1"/>
        <v>12</v>
      </c>
      <c r="AE27" s="23">
        <f t="shared" si="1"/>
        <v>-1.0000000000000009E-2</v>
      </c>
      <c r="AF27" s="23">
        <f t="shared" si="1"/>
        <v>-0.24</v>
      </c>
      <c r="AG27" s="23"/>
      <c r="AH27" s="23"/>
      <c r="AI27" s="23">
        <f>AI25-AI26</f>
        <v>-1.7100000000000009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f>CI25-CI26</f>
        <v>138.26</v>
      </c>
      <c r="CJ27" s="20"/>
      <c r="CK27" s="20"/>
      <c r="CL27" s="20">
        <f>CL25-CL26</f>
        <v>20149.32</v>
      </c>
      <c r="CM27" s="20"/>
      <c r="CN27" s="20"/>
      <c r="CO27" s="20">
        <f>CO25-CO26</f>
        <v>312.45</v>
      </c>
      <c r="CP27" s="20"/>
      <c r="CQ27" s="20"/>
    </row>
    <row r="28" spans="1:96" ht="31.5" x14ac:dyDescent="0.25">
      <c r="A28" s="21"/>
      <c r="B28" s="27" t="s">
        <v>120</v>
      </c>
      <c r="C28" s="23"/>
      <c r="D28" s="23">
        <v>15</v>
      </c>
      <c r="E28" s="23"/>
      <c r="F28" s="23">
        <v>32</v>
      </c>
      <c r="G28" s="23"/>
      <c r="H28" s="23">
        <v>53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20.530314146341464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200</v>
      </c>
      <c r="F6" s="57"/>
      <c r="G6" s="56">
        <v>337.22892800000005</v>
      </c>
      <c r="H6" s="56">
        <v>8.6999999999999993</v>
      </c>
      <c r="I6" s="56">
        <v>11.04</v>
      </c>
      <c r="J6" s="58">
        <v>50.97</v>
      </c>
    </row>
    <row r="7" spans="1:10" x14ac:dyDescent="0.25">
      <c r="A7" s="52"/>
      <c r="B7" s="59" t="s">
        <v>139</v>
      </c>
      <c r="C7" s="54" t="s">
        <v>122</v>
      </c>
      <c r="D7" s="55" t="s">
        <v>307</v>
      </c>
      <c r="E7" s="56">
        <v>100</v>
      </c>
      <c r="F7" s="57"/>
      <c r="G7" s="56">
        <v>95.500000000000014</v>
      </c>
      <c r="H7" s="56">
        <v>1.5</v>
      </c>
      <c r="I7" s="56">
        <v>0.5</v>
      </c>
      <c r="J7" s="58">
        <v>22.7</v>
      </c>
    </row>
    <row r="8" spans="1:10" x14ac:dyDescent="0.25">
      <c r="A8" s="52"/>
      <c r="B8" s="59" t="s">
        <v>140</v>
      </c>
      <c r="C8" s="54" t="s">
        <v>177</v>
      </c>
      <c r="D8" s="55" t="s">
        <v>169</v>
      </c>
      <c r="E8" s="56">
        <v>40</v>
      </c>
      <c r="F8" s="57"/>
      <c r="G8" s="56">
        <v>62.783999999999999</v>
      </c>
      <c r="H8" s="56">
        <v>5.08</v>
      </c>
      <c r="I8" s="56">
        <v>4.5999999999999996</v>
      </c>
      <c r="J8" s="58">
        <v>0.28000000000000003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50</v>
      </c>
      <c r="F14" s="72"/>
      <c r="G14" s="71">
        <v>111.95049999999999</v>
      </c>
      <c r="H14" s="71">
        <v>3.31</v>
      </c>
      <c r="I14" s="71">
        <v>0.33</v>
      </c>
      <c r="J14" s="73">
        <v>23.45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x14ac:dyDescent="0.25">
      <c r="A16" s="52"/>
      <c r="B16" s="59" t="s">
        <v>144</v>
      </c>
      <c r="C16" s="54" t="s">
        <v>153</v>
      </c>
      <c r="D16" s="55" t="s">
        <v>111</v>
      </c>
      <c r="E16" s="56">
        <v>100</v>
      </c>
      <c r="F16" s="57"/>
      <c r="G16" s="56">
        <v>84.205519999999993</v>
      </c>
      <c r="H16" s="56">
        <v>3.04</v>
      </c>
      <c r="I16" s="56">
        <v>4.1100000000000003</v>
      </c>
      <c r="J16" s="58">
        <v>11.17</v>
      </c>
    </row>
    <row r="17" spans="1:10" x14ac:dyDescent="0.25">
      <c r="A17" s="52"/>
      <c r="B17" s="59" t="s">
        <v>146</v>
      </c>
      <c r="C17" s="54" t="s">
        <v>145</v>
      </c>
      <c r="D17" s="55" t="s">
        <v>107</v>
      </c>
      <c r="E17" s="56">
        <v>250</v>
      </c>
      <c r="F17" s="57"/>
      <c r="G17" s="56">
        <v>121.44996759999999</v>
      </c>
      <c r="H17" s="56">
        <v>2.1800000000000002</v>
      </c>
      <c r="I17" s="56">
        <v>5.47</v>
      </c>
      <c r="J17" s="58">
        <v>17.260000000000002</v>
      </c>
    </row>
    <row r="18" spans="1:10" x14ac:dyDescent="0.25">
      <c r="A18" s="52"/>
      <c r="B18" s="59" t="s">
        <v>148</v>
      </c>
      <c r="C18" s="54" t="s">
        <v>310</v>
      </c>
      <c r="D18" s="55" t="s">
        <v>308</v>
      </c>
      <c r="E18" s="56">
        <v>200</v>
      </c>
      <c r="F18" s="57"/>
      <c r="G18" s="56">
        <v>358.32215904000003</v>
      </c>
      <c r="H18" s="56">
        <v>19.760000000000002</v>
      </c>
      <c r="I18" s="56">
        <v>21.81</v>
      </c>
      <c r="J18" s="58">
        <v>21.33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45176.328946759262</v>
      </c>
    </row>
    <row r="2" spans="1:2" ht="12.75" customHeight="1" x14ac:dyDescent="0.2">
      <c r="A2" s="83" t="s">
        <v>161</v>
      </c>
      <c r="B2" s="84">
        <v>45177.334363425929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311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pageSetUpPr fitToPage="1"/>
  </sheetPr>
  <dimension ref="A1:IU28"/>
  <sheetViews>
    <sheetView workbookViewId="0">
      <selection activeCell="A8" sqref="A8:CQ2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"7 сентября 2023 г."</f>
        <v>7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(36)'!B3&lt;&gt;"",'Dop (36)'!B3,"")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4.21</v>
      </c>
      <c r="CH12" s="20">
        <v>4.0599999999999996</v>
      </c>
      <c r="CI12" s="20">
        <v>4.13</v>
      </c>
      <c r="CJ12" s="20">
        <v>454.11</v>
      </c>
      <c r="CK12" s="20">
        <v>181.83</v>
      </c>
      <c r="CL12" s="20">
        <v>317.97000000000003</v>
      </c>
      <c r="CM12" s="20">
        <v>44.04</v>
      </c>
      <c r="CN12" s="20">
        <v>26.18</v>
      </c>
      <c r="CO12" s="20">
        <v>35.11</v>
      </c>
      <c r="CP12" s="20">
        <v>4.88</v>
      </c>
      <c r="CQ12" s="20">
        <v>0</v>
      </c>
      <c r="CR12" s="28"/>
    </row>
    <row r="13" spans="1:96" s="26" customFormat="1" ht="31.5" x14ac:dyDescent="0.25">
      <c r="A13" s="21" t="str">
        <f>"12/4"</f>
        <v>12/4</v>
      </c>
      <c r="B13" s="27" t="s">
        <v>217</v>
      </c>
      <c r="C13" s="23" t="str">
        <f>"250"</f>
        <v>250</v>
      </c>
      <c r="D13" s="23">
        <v>10.88</v>
      </c>
      <c r="E13" s="23">
        <v>0.08</v>
      </c>
      <c r="F13" s="23">
        <v>13.79</v>
      </c>
      <c r="G13" s="23">
        <v>3.3</v>
      </c>
      <c r="H13" s="23">
        <v>63.72</v>
      </c>
      <c r="I13" s="23">
        <v>421.53616</v>
      </c>
      <c r="J13" s="23">
        <v>8.34</v>
      </c>
      <c r="K13" s="23">
        <v>0.38</v>
      </c>
      <c r="L13" s="23">
        <v>0</v>
      </c>
      <c r="M13" s="23">
        <v>0</v>
      </c>
      <c r="N13" s="23">
        <v>1.66</v>
      </c>
      <c r="O13" s="23">
        <v>58.79</v>
      </c>
      <c r="P13" s="23">
        <v>3.28</v>
      </c>
      <c r="Q13" s="23">
        <v>0</v>
      </c>
      <c r="R13" s="23">
        <v>0</v>
      </c>
      <c r="S13" s="23">
        <v>0</v>
      </c>
      <c r="T13" s="23">
        <v>1.63</v>
      </c>
      <c r="U13" s="23">
        <v>204.6</v>
      </c>
      <c r="V13" s="23">
        <v>187.7</v>
      </c>
      <c r="W13" s="23">
        <v>26.96</v>
      </c>
      <c r="X13" s="23">
        <v>72.31</v>
      </c>
      <c r="Y13" s="23">
        <v>205.52</v>
      </c>
      <c r="Z13" s="23">
        <v>2.39</v>
      </c>
      <c r="AA13" s="23">
        <v>53.1</v>
      </c>
      <c r="AB13" s="23">
        <v>61.6</v>
      </c>
      <c r="AC13" s="23">
        <v>100.95</v>
      </c>
      <c r="AD13" s="23">
        <v>0.45</v>
      </c>
      <c r="AE13" s="23">
        <v>0.3</v>
      </c>
      <c r="AF13" s="23">
        <v>0.04</v>
      </c>
      <c r="AG13" s="23">
        <v>1.28</v>
      </c>
      <c r="AH13" s="23">
        <v>4.63</v>
      </c>
      <c r="AI13" s="23">
        <v>0</v>
      </c>
      <c r="AJ13" s="20">
        <v>0</v>
      </c>
      <c r="AK13" s="20">
        <v>445.47</v>
      </c>
      <c r="AL13" s="20">
        <v>407.73</v>
      </c>
      <c r="AM13" s="20">
        <v>1448.59</v>
      </c>
      <c r="AN13" s="20">
        <v>274.67</v>
      </c>
      <c r="AO13" s="20">
        <v>279.79000000000002</v>
      </c>
      <c r="AP13" s="20">
        <v>380.23</v>
      </c>
      <c r="AQ13" s="20">
        <v>173.01</v>
      </c>
      <c r="AR13" s="20">
        <v>548.87</v>
      </c>
      <c r="AS13" s="20">
        <v>1013.6</v>
      </c>
      <c r="AT13" s="20">
        <v>401.76</v>
      </c>
      <c r="AU13" s="20">
        <v>616.08000000000004</v>
      </c>
      <c r="AV13" s="20">
        <v>247.5</v>
      </c>
      <c r="AW13" s="20">
        <v>284.12</v>
      </c>
      <c r="AX13" s="20">
        <v>2099.35</v>
      </c>
      <c r="AY13" s="20">
        <v>0</v>
      </c>
      <c r="AZ13" s="20">
        <v>765.63</v>
      </c>
      <c r="BA13" s="20">
        <v>662.79</v>
      </c>
      <c r="BB13" s="20">
        <v>389.07</v>
      </c>
      <c r="BC13" s="20">
        <v>170.05</v>
      </c>
      <c r="BD13" s="20">
        <v>0.49</v>
      </c>
      <c r="BE13" s="20">
        <v>0.11</v>
      </c>
      <c r="BF13" s="20">
        <v>0.1</v>
      </c>
      <c r="BG13" s="20">
        <v>0.25</v>
      </c>
      <c r="BH13" s="20">
        <v>0.32</v>
      </c>
      <c r="BI13" s="20">
        <v>1.04</v>
      </c>
      <c r="BJ13" s="20">
        <v>0</v>
      </c>
      <c r="BK13" s="20">
        <v>3.46</v>
      </c>
      <c r="BL13" s="20">
        <v>0</v>
      </c>
      <c r="BM13" s="20">
        <v>1.04</v>
      </c>
      <c r="BN13" s="20">
        <v>0.02</v>
      </c>
      <c r="BO13" s="20">
        <v>0</v>
      </c>
      <c r="BP13" s="20">
        <v>0</v>
      </c>
      <c r="BQ13" s="20">
        <v>0.11</v>
      </c>
      <c r="BR13" s="20">
        <v>0.39</v>
      </c>
      <c r="BS13" s="20">
        <v>3.46</v>
      </c>
      <c r="BT13" s="20">
        <v>0</v>
      </c>
      <c r="BU13" s="20">
        <v>0</v>
      </c>
      <c r="BV13" s="20">
        <v>1.96</v>
      </c>
      <c r="BW13" s="20">
        <v>0.04</v>
      </c>
      <c r="BX13" s="20">
        <v>0</v>
      </c>
      <c r="BY13" s="20">
        <v>0</v>
      </c>
      <c r="BZ13" s="20">
        <v>0</v>
      </c>
      <c r="CA13" s="20">
        <v>0</v>
      </c>
      <c r="CB13" s="20">
        <v>196.4</v>
      </c>
      <c r="CC13" s="24"/>
      <c r="CD13" s="24"/>
      <c r="CE13" s="20">
        <v>63.37</v>
      </c>
      <c r="CF13" s="20"/>
      <c r="CG13" s="20">
        <v>11.48</v>
      </c>
      <c r="CH13" s="20">
        <v>7.3</v>
      </c>
      <c r="CI13" s="20">
        <v>9.39</v>
      </c>
      <c r="CJ13" s="20">
        <v>1600.67</v>
      </c>
      <c r="CK13" s="20">
        <v>784.63</v>
      </c>
      <c r="CL13" s="20">
        <v>1192.6500000000001</v>
      </c>
      <c r="CM13" s="20">
        <v>22.68</v>
      </c>
      <c r="CN13" s="20">
        <v>14.26</v>
      </c>
      <c r="CO13" s="20">
        <v>18.47</v>
      </c>
      <c r="CP13" s="20">
        <v>0</v>
      </c>
      <c r="CQ13" s="20">
        <v>0.5</v>
      </c>
      <c r="CR13" s="28"/>
    </row>
    <row r="14" spans="1:96" s="26" customFormat="1" x14ac:dyDescent="0.25">
      <c r="A14" s="21" t="str">
        <f>"-"</f>
        <v>-</v>
      </c>
      <c r="B14" s="27" t="s">
        <v>307</v>
      </c>
      <c r="C14" s="23" t="str">
        <f>"100"</f>
        <v>100</v>
      </c>
      <c r="D14" s="23">
        <v>1.5</v>
      </c>
      <c r="E14" s="23">
        <v>0</v>
      </c>
      <c r="F14" s="23">
        <v>0.5</v>
      </c>
      <c r="G14" s="23">
        <v>0.5</v>
      </c>
      <c r="H14" s="23">
        <v>22.7</v>
      </c>
      <c r="I14" s="23">
        <v>95.500000000000014</v>
      </c>
      <c r="J14" s="23">
        <v>0.2</v>
      </c>
      <c r="K14" s="23">
        <v>0</v>
      </c>
      <c r="L14" s="23">
        <v>0</v>
      </c>
      <c r="M14" s="23">
        <v>0</v>
      </c>
      <c r="N14" s="23">
        <v>19</v>
      </c>
      <c r="O14" s="23">
        <v>2</v>
      </c>
      <c r="P14" s="23">
        <v>1.7</v>
      </c>
      <c r="Q14" s="23">
        <v>0</v>
      </c>
      <c r="R14" s="23">
        <v>0</v>
      </c>
      <c r="S14" s="23">
        <v>0.4</v>
      </c>
      <c r="T14" s="23">
        <v>0.9</v>
      </c>
      <c r="U14" s="23">
        <v>31</v>
      </c>
      <c r="V14" s="23">
        <v>348</v>
      </c>
      <c r="W14" s="23">
        <v>8</v>
      </c>
      <c r="X14" s="23">
        <v>42</v>
      </c>
      <c r="Y14" s="23">
        <v>28</v>
      </c>
      <c r="Z14" s="23">
        <v>0.6</v>
      </c>
      <c r="AA14" s="23">
        <v>0</v>
      </c>
      <c r="AB14" s="23">
        <v>120</v>
      </c>
      <c r="AC14" s="23">
        <v>20</v>
      </c>
      <c r="AD14" s="23">
        <v>0.4</v>
      </c>
      <c r="AE14" s="23">
        <v>0.04</v>
      </c>
      <c r="AF14" s="23">
        <v>0.05</v>
      </c>
      <c r="AG14" s="23">
        <v>0.6</v>
      </c>
      <c r="AH14" s="23">
        <v>0.9</v>
      </c>
      <c r="AI14" s="23">
        <v>10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74</v>
      </c>
      <c r="CC14" s="24"/>
      <c r="CD14" s="24"/>
      <c r="CE14" s="20">
        <v>20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12.6</v>
      </c>
      <c r="CN14" s="20">
        <v>12.6</v>
      </c>
      <c r="CO14" s="20">
        <v>12.6</v>
      </c>
      <c r="CP14" s="20">
        <v>0</v>
      </c>
      <c r="CQ14" s="20">
        <v>0</v>
      </c>
      <c r="CR14" s="28"/>
    </row>
    <row r="15" spans="1:96" s="20" customFormat="1" x14ac:dyDescent="0.25">
      <c r="A15" s="21" t="str">
        <f>"1/6"</f>
        <v>1/6</v>
      </c>
      <c r="B15" s="27" t="s">
        <v>169</v>
      </c>
      <c r="C15" s="23" t="str">
        <f>"40"</f>
        <v>40</v>
      </c>
      <c r="D15" s="23">
        <v>5.08</v>
      </c>
      <c r="E15" s="23">
        <v>5.08</v>
      </c>
      <c r="F15" s="23">
        <v>4.5999999999999996</v>
      </c>
      <c r="G15" s="23">
        <v>0</v>
      </c>
      <c r="H15" s="23">
        <v>0.28000000000000003</v>
      </c>
      <c r="I15" s="23">
        <v>62.783999999999999</v>
      </c>
      <c r="J15" s="23">
        <v>1.2</v>
      </c>
      <c r="K15" s="23">
        <v>0</v>
      </c>
      <c r="L15" s="23">
        <v>0</v>
      </c>
      <c r="M15" s="23">
        <v>0</v>
      </c>
      <c r="N15" s="23">
        <v>0.28000000000000003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0.4</v>
      </c>
      <c r="U15" s="23">
        <v>53.6</v>
      </c>
      <c r="V15" s="23">
        <v>56</v>
      </c>
      <c r="W15" s="23">
        <v>22</v>
      </c>
      <c r="X15" s="23">
        <v>4.8</v>
      </c>
      <c r="Y15" s="23">
        <v>76.8</v>
      </c>
      <c r="Z15" s="23">
        <v>1</v>
      </c>
      <c r="AA15" s="23">
        <v>100</v>
      </c>
      <c r="AB15" s="23">
        <v>24</v>
      </c>
      <c r="AC15" s="23">
        <v>104</v>
      </c>
      <c r="AD15" s="23">
        <v>0.24</v>
      </c>
      <c r="AE15" s="23">
        <v>0.03</v>
      </c>
      <c r="AF15" s="23">
        <v>0.18</v>
      </c>
      <c r="AG15" s="23">
        <v>0.08</v>
      </c>
      <c r="AH15" s="23">
        <v>1.44</v>
      </c>
      <c r="AI15" s="23">
        <v>0</v>
      </c>
      <c r="AJ15" s="20">
        <v>0</v>
      </c>
      <c r="AK15" s="20">
        <v>308.8</v>
      </c>
      <c r="AL15" s="20">
        <v>238.8</v>
      </c>
      <c r="AM15" s="20">
        <v>432.4</v>
      </c>
      <c r="AN15" s="20">
        <v>361.2</v>
      </c>
      <c r="AO15" s="20">
        <v>169.6</v>
      </c>
      <c r="AP15" s="20">
        <v>244</v>
      </c>
      <c r="AQ15" s="20">
        <v>81.599999999999994</v>
      </c>
      <c r="AR15" s="20">
        <v>260.8</v>
      </c>
      <c r="AS15" s="20">
        <v>284</v>
      </c>
      <c r="AT15" s="20">
        <v>314.8</v>
      </c>
      <c r="AU15" s="20">
        <v>491.6</v>
      </c>
      <c r="AV15" s="20">
        <v>136</v>
      </c>
      <c r="AW15" s="20">
        <v>166.4</v>
      </c>
      <c r="AX15" s="20">
        <v>709.2</v>
      </c>
      <c r="AY15" s="20">
        <v>5.6</v>
      </c>
      <c r="AZ15" s="20">
        <v>158.4</v>
      </c>
      <c r="BA15" s="20">
        <v>371.2</v>
      </c>
      <c r="BB15" s="20">
        <v>190.4</v>
      </c>
      <c r="BC15" s="20">
        <v>117.2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29.64</v>
      </c>
      <c r="CC15" s="24"/>
      <c r="CD15" s="24"/>
      <c r="CE15" s="20">
        <v>104</v>
      </c>
      <c r="CG15" s="20">
        <v>45.2</v>
      </c>
      <c r="CH15" s="20">
        <v>38</v>
      </c>
      <c r="CI15" s="20">
        <v>41.6</v>
      </c>
      <c r="CJ15" s="20">
        <v>6480</v>
      </c>
      <c r="CK15" s="20">
        <v>4140</v>
      </c>
      <c r="CL15" s="20">
        <v>5310</v>
      </c>
      <c r="CM15" s="20">
        <v>20</v>
      </c>
      <c r="CN15" s="20">
        <v>14</v>
      </c>
      <c r="CO15" s="20">
        <v>17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18.899999999999999</v>
      </c>
      <c r="E16" s="33">
        <v>5.16</v>
      </c>
      <c r="F16" s="33">
        <v>19.05</v>
      </c>
      <c r="G16" s="33">
        <v>3.96</v>
      </c>
      <c r="H16" s="33">
        <v>101.14</v>
      </c>
      <c r="I16" s="33">
        <v>645.13</v>
      </c>
      <c r="J16" s="33">
        <v>9.74</v>
      </c>
      <c r="K16" s="33">
        <v>0.38</v>
      </c>
      <c r="L16" s="33">
        <v>0</v>
      </c>
      <c r="M16" s="33">
        <v>0</v>
      </c>
      <c r="N16" s="33">
        <v>26.09</v>
      </c>
      <c r="O16" s="33">
        <v>69.91</v>
      </c>
      <c r="P16" s="33">
        <v>5.15</v>
      </c>
      <c r="Q16" s="33">
        <v>0</v>
      </c>
      <c r="R16" s="33">
        <v>0</v>
      </c>
      <c r="S16" s="33">
        <v>0.68</v>
      </c>
      <c r="T16" s="33">
        <v>3.34</v>
      </c>
      <c r="U16" s="33">
        <v>289.77999999999997</v>
      </c>
      <c r="V16" s="33">
        <v>599.72</v>
      </c>
      <c r="W16" s="33">
        <v>59</v>
      </c>
      <c r="X16" s="33">
        <v>119.66</v>
      </c>
      <c r="Y16" s="33">
        <v>311.31</v>
      </c>
      <c r="Z16" s="33">
        <v>4.03</v>
      </c>
      <c r="AA16" s="33">
        <v>153.1</v>
      </c>
      <c r="AB16" s="33">
        <v>206.04</v>
      </c>
      <c r="AC16" s="33">
        <v>225.05</v>
      </c>
      <c r="AD16" s="33">
        <v>1.1000000000000001</v>
      </c>
      <c r="AE16" s="33">
        <v>0.37</v>
      </c>
      <c r="AF16" s="33">
        <v>0.27</v>
      </c>
      <c r="AG16" s="33">
        <v>1.96</v>
      </c>
      <c r="AH16" s="33">
        <v>6.98</v>
      </c>
      <c r="AI16" s="33">
        <v>10.78</v>
      </c>
      <c r="AJ16" s="34">
        <v>0</v>
      </c>
      <c r="AK16" s="34">
        <v>818.79</v>
      </c>
      <c r="AL16" s="34">
        <v>713.76</v>
      </c>
      <c r="AM16" s="34">
        <v>1983.4</v>
      </c>
      <c r="AN16" s="34">
        <v>670.77</v>
      </c>
      <c r="AO16" s="34">
        <v>469.69</v>
      </c>
      <c r="AP16" s="34">
        <v>665.45</v>
      </c>
      <c r="AQ16" s="34">
        <v>269.75</v>
      </c>
      <c r="AR16" s="34">
        <v>883.58</v>
      </c>
      <c r="AS16" s="34">
        <v>1342.49</v>
      </c>
      <c r="AT16" s="34">
        <v>779.2</v>
      </c>
      <c r="AU16" s="34">
        <v>1159.3499999999999</v>
      </c>
      <c r="AV16" s="34">
        <v>411.51</v>
      </c>
      <c r="AW16" s="34">
        <v>498.54</v>
      </c>
      <c r="AX16" s="34">
        <v>3210.14</v>
      </c>
      <c r="AY16" s="34">
        <v>5.6</v>
      </c>
      <c r="AZ16" s="34">
        <v>1054.8800000000001</v>
      </c>
      <c r="BA16" s="34">
        <v>1090.8900000000001</v>
      </c>
      <c r="BB16" s="34">
        <v>617.22</v>
      </c>
      <c r="BC16" s="34">
        <v>317.17</v>
      </c>
      <c r="BD16" s="34">
        <v>0.49</v>
      </c>
      <c r="BE16" s="34">
        <v>0.11</v>
      </c>
      <c r="BF16" s="34">
        <v>0.1</v>
      </c>
      <c r="BG16" s="34">
        <v>0.25</v>
      </c>
      <c r="BH16" s="34">
        <v>0.32</v>
      </c>
      <c r="BI16" s="34">
        <v>1.04</v>
      </c>
      <c r="BJ16" s="34">
        <v>0</v>
      </c>
      <c r="BK16" s="34">
        <v>3.48</v>
      </c>
      <c r="BL16" s="34">
        <v>0</v>
      </c>
      <c r="BM16" s="34">
        <v>1.04</v>
      </c>
      <c r="BN16" s="34">
        <v>0.02</v>
      </c>
      <c r="BO16" s="34">
        <v>0</v>
      </c>
      <c r="BP16" s="34">
        <v>0</v>
      </c>
      <c r="BQ16" s="34">
        <v>0.11</v>
      </c>
      <c r="BR16" s="34">
        <v>0.39</v>
      </c>
      <c r="BS16" s="34">
        <v>3.47</v>
      </c>
      <c r="BT16" s="34">
        <v>0</v>
      </c>
      <c r="BU16" s="34">
        <v>0</v>
      </c>
      <c r="BV16" s="34">
        <v>2.0099999999999998</v>
      </c>
      <c r="BW16" s="34">
        <v>0.04</v>
      </c>
      <c r="BX16" s="34">
        <v>0</v>
      </c>
      <c r="BY16" s="34">
        <v>0</v>
      </c>
      <c r="BZ16" s="34">
        <v>0</v>
      </c>
      <c r="CA16" s="34">
        <v>0</v>
      </c>
      <c r="CB16" s="34">
        <v>507.3</v>
      </c>
      <c r="CC16" s="25"/>
      <c r="CD16" s="25">
        <f>$I$16/$I$25*100</f>
        <v>39.624715926540141</v>
      </c>
      <c r="CE16" s="34">
        <v>187.44</v>
      </c>
      <c r="CF16" s="34"/>
      <c r="CG16" s="34">
        <v>64.89</v>
      </c>
      <c r="CH16" s="34">
        <v>50.36</v>
      </c>
      <c r="CI16" s="34">
        <v>57.62</v>
      </c>
      <c r="CJ16" s="34">
        <v>12534.77</v>
      </c>
      <c r="CK16" s="34">
        <v>6652.46</v>
      </c>
      <c r="CL16" s="34">
        <v>9593.6200000000008</v>
      </c>
      <c r="CM16" s="34">
        <v>129.72</v>
      </c>
      <c r="CN16" s="34">
        <v>97.43</v>
      </c>
      <c r="CO16" s="34">
        <v>113.58</v>
      </c>
      <c r="CP16" s="34">
        <v>4.88</v>
      </c>
      <c r="CQ16" s="34">
        <v>0.5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"50"</f>
        <v>50</v>
      </c>
      <c r="D18" s="23">
        <v>3.31</v>
      </c>
      <c r="E18" s="23">
        <v>0</v>
      </c>
      <c r="F18" s="23">
        <v>0.33</v>
      </c>
      <c r="G18" s="23">
        <v>0.33</v>
      </c>
      <c r="H18" s="23">
        <v>23.45</v>
      </c>
      <c r="I18" s="23">
        <v>111.95049999999999</v>
      </c>
      <c r="J18" s="23">
        <v>0</v>
      </c>
      <c r="K18" s="23">
        <v>0</v>
      </c>
      <c r="L18" s="23">
        <v>0</v>
      </c>
      <c r="M18" s="23">
        <v>0</v>
      </c>
      <c r="N18" s="23">
        <v>0.55000000000000004</v>
      </c>
      <c r="O18" s="23">
        <v>22.8</v>
      </c>
      <c r="P18" s="23">
        <v>0.1</v>
      </c>
      <c r="Q18" s="23">
        <v>0</v>
      </c>
      <c r="R18" s="23">
        <v>0</v>
      </c>
      <c r="S18" s="23">
        <v>0</v>
      </c>
      <c r="T18" s="23">
        <v>0.9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159.65</v>
      </c>
      <c r="AL18" s="20">
        <v>166.17</v>
      </c>
      <c r="AM18" s="20">
        <v>254.48</v>
      </c>
      <c r="AN18" s="20">
        <v>84.39</v>
      </c>
      <c r="AO18" s="20">
        <v>50.03</v>
      </c>
      <c r="AP18" s="20">
        <v>100.05</v>
      </c>
      <c r="AQ18" s="20">
        <v>37.85</v>
      </c>
      <c r="AR18" s="20">
        <v>180.96</v>
      </c>
      <c r="AS18" s="20">
        <v>112.23</v>
      </c>
      <c r="AT18" s="20">
        <v>156.6</v>
      </c>
      <c r="AU18" s="20">
        <v>129.19999999999999</v>
      </c>
      <c r="AV18" s="20">
        <v>67.86</v>
      </c>
      <c r="AW18" s="20">
        <v>120.06</v>
      </c>
      <c r="AX18" s="20">
        <v>1003.98</v>
      </c>
      <c r="AY18" s="20">
        <v>0</v>
      </c>
      <c r="AZ18" s="20">
        <v>327.12</v>
      </c>
      <c r="BA18" s="20">
        <v>142.25</v>
      </c>
      <c r="BB18" s="20">
        <v>94.4</v>
      </c>
      <c r="BC18" s="20">
        <v>74.819999999999993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19.55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3800</v>
      </c>
      <c r="CK18" s="20">
        <v>1464</v>
      </c>
      <c r="CL18" s="20">
        <v>2632</v>
      </c>
      <c r="CM18" s="20">
        <v>30.4</v>
      </c>
      <c r="CN18" s="20">
        <v>30.4</v>
      </c>
      <c r="CO18" s="20">
        <v>30.4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20</v>
      </c>
      <c r="CH19" s="20">
        <v>20</v>
      </c>
      <c r="CI19" s="20">
        <v>20</v>
      </c>
      <c r="CJ19" s="20">
        <v>3800</v>
      </c>
      <c r="CK19" s="20">
        <v>1464</v>
      </c>
      <c r="CL19" s="20">
        <v>2632</v>
      </c>
      <c r="CM19" s="20">
        <v>38</v>
      </c>
      <c r="CN19" s="20">
        <v>31.6</v>
      </c>
      <c r="CO19" s="20">
        <v>34.799999999999997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"1/1"</f>
        <v>1/1</v>
      </c>
      <c r="B20" s="27" t="s">
        <v>111</v>
      </c>
      <c r="C20" s="23" t="str">
        <f>"100"</f>
        <v>100</v>
      </c>
      <c r="D20" s="23">
        <v>3.04</v>
      </c>
      <c r="E20" s="23">
        <v>0</v>
      </c>
      <c r="F20" s="23">
        <v>4.1100000000000003</v>
      </c>
      <c r="G20" s="23">
        <v>4.1100000000000003</v>
      </c>
      <c r="H20" s="23">
        <v>11.17</v>
      </c>
      <c r="I20" s="23">
        <v>84.205519999999993</v>
      </c>
      <c r="J20" s="23">
        <v>0.5</v>
      </c>
      <c r="K20" s="23">
        <v>2.6</v>
      </c>
      <c r="L20" s="23">
        <v>0</v>
      </c>
      <c r="M20" s="23">
        <v>0</v>
      </c>
      <c r="N20" s="23">
        <v>3.23</v>
      </c>
      <c r="O20" s="23">
        <v>3.14</v>
      </c>
      <c r="P20" s="23">
        <v>4.8</v>
      </c>
      <c r="Q20" s="23">
        <v>0</v>
      </c>
      <c r="R20" s="23">
        <v>0</v>
      </c>
      <c r="S20" s="23">
        <v>0.1</v>
      </c>
      <c r="T20" s="23">
        <v>1.27</v>
      </c>
      <c r="U20" s="23">
        <v>352.8</v>
      </c>
      <c r="V20" s="23">
        <v>97.02</v>
      </c>
      <c r="W20" s="23">
        <v>19.600000000000001</v>
      </c>
      <c r="X20" s="23">
        <v>20.58</v>
      </c>
      <c r="Y20" s="23">
        <v>60.84</v>
      </c>
      <c r="Z20" s="23">
        <v>0.69</v>
      </c>
      <c r="AA20" s="23">
        <v>0</v>
      </c>
      <c r="AB20" s="23">
        <v>294</v>
      </c>
      <c r="AC20" s="23">
        <v>50</v>
      </c>
      <c r="AD20" s="23">
        <v>1.96</v>
      </c>
      <c r="AE20" s="23">
        <v>0.11</v>
      </c>
      <c r="AF20" s="23">
        <v>0.05</v>
      </c>
      <c r="AG20" s="23">
        <v>0.69</v>
      </c>
      <c r="AH20" s="23">
        <v>1.3</v>
      </c>
      <c r="AI20" s="23">
        <v>9.8000000000000007</v>
      </c>
      <c r="AJ20" s="20">
        <v>0</v>
      </c>
      <c r="AK20" s="20">
        <v>156.80000000000001</v>
      </c>
      <c r="AL20" s="20">
        <v>137.19999999999999</v>
      </c>
      <c r="AM20" s="20">
        <v>225.4</v>
      </c>
      <c r="AN20" s="20">
        <v>225.4</v>
      </c>
      <c r="AO20" s="20">
        <v>29.4</v>
      </c>
      <c r="AP20" s="20">
        <v>147</v>
      </c>
      <c r="AQ20" s="20">
        <v>35.28</v>
      </c>
      <c r="AR20" s="20">
        <v>127.4</v>
      </c>
      <c r="AS20" s="20">
        <v>137.19999999999999</v>
      </c>
      <c r="AT20" s="20">
        <v>336.14</v>
      </c>
      <c r="AU20" s="20">
        <v>460.6</v>
      </c>
      <c r="AV20" s="20">
        <v>62.72</v>
      </c>
      <c r="AW20" s="20">
        <v>156.80000000000001</v>
      </c>
      <c r="AX20" s="20">
        <v>343</v>
      </c>
      <c r="AY20" s="20">
        <v>0</v>
      </c>
      <c r="AZ20" s="20">
        <v>149.94</v>
      </c>
      <c r="BA20" s="20">
        <v>159.74</v>
      </c>
      <c r="BB20" s="20">
        <v>98</v>
      </c>
      <c r="BC20" s="20">
        <v>28.42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0.24</v>
      </c>
      <c r="BL20" s="20">
        <v>0</v>
      </c>
      <c r="BM20" s="20">
        <v>0.16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0.93</v>
      </c>
      <c r="BT20" s="20">
        <v>0</v>
      </c>
      <c r="BU20" s="20">
        <v>0</v>
      </c>
      <c r="BV20" s="20">
        <v>2.31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83.9</v>
      </c>
      <c r="CC20" s="24"/>
      <c r="CD20" s="24"/>
      <c r="CE20" s="20">
        <v>49</v>
      </c>
      <c r="CF20" s="20"/>
      <c r="CG20" s="20">
        <v>8.16</v>
      </c>
      <c r="CH20" s="20">
        <v>2.04</v>
      </c>
      <c r="CI20" s="20">
        <v>5.0999999999999996</v>
      </c>
      <c r="CJ20" s="20">
        <v>858</v>
      </c>
      <c r="CK20" s="20">
        <v>203.28</v>
      </c>
      <c r="CL20" s="20">
        <v>530.64</v>
      </c>
      <c r="CM20" s="20">
        <v>16.78</v>
      </c>
      <c r="CN20" s="20">
        <v>13.45</v>
      </c>
      <c r="CO20" s="20">
        <v>15.12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"4/2"</f>
        <v>4/2</v>
      </c>
      <c r="B21" s="27" t="s">
        <v>107</v>
      </c>
      <c r="C21" s="23" t="str">
        <f>"250"</f>
        <v>250</v>
      </c>
      <c r="D21" s="23">
        <v>2.1800000000000002</v>
      </c>
      <c r="E21" s="23">
        <v>0</v>
      </c>
      <c r="F21" s="23">
        <v>5.47</v>
      </c>
      <c r="G21" s="23">
        <v>5.27</v>
      </c>
      <c r="H21" s="23">
        <v>17.260000000000002</v>
      </c>
      <c r="I21" s="23">
        <v>121.44996759999999</v>
      </c>
      <c r="J21" s="23">
        <v>1.24</v>
      </c>
      <c r="K21" s="23">
        <v>3.25</v>
      </c>
      <c r="L21" s="23">
        <v>0</v>
      </c>
      <c r="M21" s="23">
        <v>0</v>
      </c>
      <c r="N21" s="23">
        <v>8.6</v>
      </c>
      <c r="O21" s="23">
        <v>6.07</v>
      </c>
      <c r="P21" s="23">
        <v>2.59</v>
      </c>
      <c r="Q21" s="23">
        <v>0</v>
      </c>
      <c r="R21" s="23">
        <v>0</v>
      </c>
      <c r="S21" s="23">
        <v>0.26</v>
      </c>
      <c r="T21" s="23">
        <v>1.89</v>
      </c>
      <c r="U21" s="23">
        <v>231.32</v>
      </c>
      <c r="V21" s="23">
        <v>428.47</v>
      </c>
      <c r="W21" s="23">
        <v>37.43</v>
      </c>
      <c r="X21" s="23">
        <v>26.73</v>
      </c>
      <c r="Y21" s="23">
        <v>61.15</v>
      </c>
      <c r="Z21" s="23">
        <v>1.32</v>
      </c>
      <c r="AA21" s="23">
        <v>3.78</v>
      </c>
      <c r="AB21" s="23">
        <v>974.33</v>
      </c>
      <c r="AC21" s="23">
        <v>209.38</v>
      </c>
      <c r="AD21" s="23">
        <v>2.39</v>
      </c>
      <c r="AE21" s="23">
        <v>0.06</v>
      </c>
      <c r="AF21" s="23">
        <v>0.06</v>
      </c>
      <c r="AG21" s="23">
        <v>0.66</v>
      </c>
      <c r="AH21" s="23">
        <v>1.26</v>
      </c>
      <c r="AI21" s="23">
        <v>6.82</v>
      </c>
      <c r="AJ21" s="20">
        <v>0</v>
      </c>
      <c r="AK21" s="20">
        <v>108.66</v>
      </c>
      <c r="AL21" s="20">
        <v>103.47</v>
      </c>
      <c r="AM21" s="20">
        <v>164.61</v>
      </c>
      <c r="AN21" s="20">
        <v>184.63</v>
      </c>
      <c r="AO21" s="20">
        <v>47.93</v>
      </c>
      <c r="AP21" s="20">
        <v>103.38</v>
      </c>
      <c r="AQ21" s="20">
        <v>30.59</v>
      </c>
      <c r="AR21" s="20">
        <v>95.4</v>
      </c>
      <c r="AS21" s="20">
        <v>121.6</v>
      </c>
      <c r="AT21" s="20">
        <v>179.38</v>
      </c>
      <c r="AU21" s="20">
        <v>358.69</v>
      </c>
      <c r="AV21" s="20">
        <v>58.35</v>
      </c>
      <c r="AW21" s="20">
        <v>101.68</v>
      </c>
      <c r="AX21" s="20">
        <v>479.47</v>
      </c>
      <c r="AY21" s="20">
        <v>0</v>
      </c>
      <c r="AZ21" s="20">
        <v>95.34</v>
      </c>
      <c r="BA21" s="20">
        <v>105.72</v>
      </c>
      <c r="BB21" s="20">
        <v>86.6</v>
      </c>
      <c r="BC21" s="20">
        <v>33.36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</v>
      </c>
      <c r="BL21" s="20">
        <v>0</v>
      </c>
      <c r="BM21" s="20">
        <v>0.19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1.1100000000000001</v>
      </c>
      <c r="BT21" s="20">
        <v>0</v>
      </c>
      <c r="BU21" s="20">
        <v>0</v>
      </c>
      <c r="BV21" s="20">
        <v>2.99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314.85000000000002</v>
      </c>
      <c r="CC21" s="24"/>
      <c r="CD21" s="24"/>
      <c r="CE21" s="20">
        <v>166.17</v>
      </c>
      <c r="CF21" s="20"/>
      <c r="CG21" s="20">
        <v>25.87</v>
      </c>
      <c r="CH21" s="20">
        <v>17.75</v>
      </c>
      <c r="CI21" s="20">
        <v>21.81</v>
      </c>
      <c r="CJ21" s="20">
        <v>1070.08</v>
      </c>
      <c r="CK21" s="20">
        <v>408.33</v>
      </c>
      <c r="CL21" s="20">
        <v>739.2</v>
      </c>
      <c r="CM21" s="20">
        <v>44.66</v>
      </c>
      <c r="CN21" s="20">
        <v>23.68</v>
      </c>
      <c r="CO21" s="20">
        <v>34.17</v>
      </c>
      <c r="CP21" s="20">
        <v>1.3</v>
      </c>
      <c r="CQ21" s="20">
        <v>0.5</v>
      </c>
      <c r="CR21" s="28"/>
    </row>
    <row r="22" spans="1:96" s="26" customFormat="1" x14ac:dyDescent="0.25">
      <c r="A22" s="21" t="str">
        <f>"3/9"</f>
        <v>3/9</v>
      </c>
      <c r="B22" s="27" t="s">
        <v>308</v>
      </c>
      <c r="C22" s="23" t="str">
        <f>"280"</f>
        <v>280</v>
      </c>
      <c r="D22" s="23">
        <v>27.66</v>
      </c>
      <c r="E22" s="23">
        <v>25.32</v>
      </c>
      <c r="F22" s="23">
        <v>30.53</v>
      </c>
      <c r="G22" s="23">
        <v>14.79</v>
      </c>
      <c r="H22" s="23">
        <v>29.86</v>
      </c>
      <c r="I22" s="23">
        <v>501.65102265599995</v>
      </c>
      <c r="J22" s="23">
        <v>8.93</v>
      </c>
      <c r="K22" s="23">
        <v>10.19</v>
      </c>
      <c r="L22" s="23">
        <v>0</v>
      </c>
      <c r="M22" s="23">
        <v>0</v>
      </c>
      <c r="N22" s="23">
        <v>4.25</v>
      </c>
      <c r="O22" s="23">
        <v>22.64</v>
      </c>
      <c r="P22" s="23">
        <v>2.97</v>
      </c>
      <c r="Q22" s="23">
        <v>0</v>
      </c>
      <c r="R22" s="23">
        <v>0</v>
      </c>
      <c r="S22" s="23">
        <v>0.43</v>
      </c>
      <c r="T22" s="23">
        <v>4.16</v>
      </c>
      <c r="U22" s="23">
        <v>364.24</v>
      </c>
      <c r="V22" s="23">
        <v>916.51</v>
      </c>
      <c r="W22" s="23">
        <v>44.44</v>
      </c>
      <c r="X22" s="23">
        <v>57.27</v>
      </c>
      <c r="Y22" s="23">
        <v>278.14</v>
      </c>
      <c r="Z22" s="23">
        <v>3.07</v>
      </c>
      <c r="AA22" s="23">
        <v>38.950000000000003</v>
      </c>
      <c r="AB22" s="23">
        <v>2039.25</v>
      </c>
      <c r="AC22" s="23">
        <v>608.91999999999996</v>
      </c>
      <c r="AD22" s="23">
        <v>8.0299999999999994</v>
      </c>
      <c r="AE22" s="23">
        <v>0.18</v>
      </c>
      <c r="AF22" s="23">
        <v>0.25</v>
      </c>
      <c r="AG22" s="23">
        <v>9.74</v>
      </c>
      <c r="AH22" s="23">
        <v>22.72</v>
      </c>
      <c r="AI22" s="23">
        <v>7.96</v>
      </c>
      <c r="AJ22" s="20">
        <v>0</v>
      </c>
      <c r="AK22" s="20">
        <v>1212.3499999999999</v>
      </c>
      <c r="AL22" s="20">
        <v>989.82</v>
      </c>
      <c r="AM22" s="20">
        <v>1962.25</v>
      </c>
      <c r="AN22" s="20">
        <v>2172.86</v>
      </c>
      <c r="AO22" s="20">
        <v>638.76</v>
      </c>
      <c r="AP22" s="20">
        <v>1195.95</v>
      </c>
      <c r="AQ22" s="20">
        <v>417.95</v>
      </c>
      <c r="AR22" s="20">
        <v>1059.98</v>
      </c>
      <c r="AS22" s="20">
        <v>1617.28</v>
      </c>
      <c r="AT22" s="20">
        <v>1858.4</v>
      </c>
      <c r="AU22" s="20">
        <v>2278.4499999999998</v>
      </c>
      <c r="AV22" s="20">
        <v>667.28</v>
      </c>
      <c r="AW22" s="20">
        <v>1876.99</v>
      </c>
      <c r="AX22" s="20">
        <v>3874.79</v>
      </c>
      <c r="AY22" s="20">
        <v>197.44</v>
      </c>
      <c r="AZ22" s="20">
        <v>1237.6199999999999</v>
      </c>
      <c r="BA22" s="20">
        <v>1190.6500000000001</v>
      </c>
      <c r="BB22" s="20">
        <v>895.98</v>
      </c>
      <c r="BC22" s="20">
        <v>322.77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0.87</v>
      </c>
      <c r="BL22" s="20">
        <v>0</v>
      </c>
      <c r="BM22" s="20">
        <v>0.53</v>
      </c>
      <c r="BN22" s="20">
        <v>0.04</v>
      </c>
      <c r="BO22" s="20">
        <v>0.09</v>
      </c>
      <c r="BP22" s="20">
        <v>0</v>
      </c>
      <c r="BQ22" s="20">
        <v>0</v>
      </c>
      <c r="BR22" s="20">
        <v>0.01</v>
      </c>
      <c r="BS22" s="20">
        <v>3.15</v>
      </c>
      <c r="BT22" s="20">
        <v>0</v>
      </c>
      <c r="BU22" s="20">
        <v>0</v>
      </c>
      <c r="BV22" s="20">
        <v>8.48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339.66</v>
      </c>
      <c r="CC22" s="24"/>
      <c r="CD22" s="24"/>
      <c r="CE22" s="20">
        <v>378.82</v>
      </c>
      <c r="CF22" s="20"/>
      <c r="CG22" s="20">
        <v>36.590000000000003</v>
      </c>
      <c r="CH22" s="20">
        <v>21.28</v>
      </c>
      <c r="CI22" s="20">
        <v>28.94</v>
      </c>
      <c r="CJ22" s="20">
        <v>4450.1499999999996</v>
      </c>
      <c r="CK22" s="20">
        <v>2839.97</v>
      </c>
      <c r="CL22" s="20">
        <v>3645.06</v>
      </c>
      <c r="CM22" s="20">
        <v>58.51</v>
      </c>
      <c r="CN22" s="20">
        <v>28.98</v>
      </c>
      <c r="CO22" s="20">
        <v>43.78</v>
      </c>
      <c r="CP22" s="20">
        <v>0</v>
      </c>
      <c r="CQ22" s="20">
        <v>0.7</v>
      </c>
      <c r="CR22" s="28"/>
    </row>
    <row r="23" spans="1:96" s="20" customFormat="1" x14ac:dyDescent="0.25">
      <c r="A23" s="21" t="str">
        <f>"7/10"</f>
        <v>7/10</v>
      </c>
      <c r="B23" s="27" t="s">
        <v>110</v>
      </c>
      <c r="C23" s="23" t="str">
        <f>"200"</f>
        <v>200</v>
      </c>
      <c r="D23" s="23">
        <v>0.16</v>
      </c>
      <c r="E23" s="23">
        <v>0</v>
      </c>
      <c r="F23" s="23">
        <v>0.04</v>
      </c>
      <c r="G23" s="23">
        <v>0.04</v>
      </c>
      <c r="H23" s="23">
        <v>12.2</v>
      </c>
      <c r="I23" s="23">
        <v>47.687819999999995</v>
      </c>
      <c r="J23" s="23">
        <v>0</v>
      </c>
      <c r="K23" s="23">
        <v>0</v>
      </c>
      <c r="L23" s="23">
        <v>0</v>
      </c>
      <c r="M23" s="23">
        <v>0</v>
      </c>
      <c r="N23" s="23">
        <v>11.84</v>
      </c>
      <c r="O23" s="23">
        <v>0.02</v>
      </c>
      <c r="P23" s="23">
        <v>0.34</v>
      </c>
      <c r="Q23" s="23">
        <v>0</v>
      </c>
      <c r="R23" s="23">
        <v>0</v>
      </c>
      <c r="S23" s="23">
        <v>0.32</v>
      </c>
      <c r="T23" s="23">
        <v>0.13</v>
      </c>
      <c r="U23" s="23">
        <v>4.0599999999999996</v>
      </c>
      <c r="V23" s="23">
        <v>50.99</v>
      </c>
      <c r="W23" s="23">
        <v>7.47</v>
      </c>
      <c r="X23" s="23">
        <v>4.9400000000000004</v>
      </c>
      <c r="Y23" s="23">
        <v>5.58</v>
      </c>
      <c r="Z23" s="23">
        <v>0.13</v>
      </c>
      <c r="AA23" s="23">
        <v>0</v>
      </c>
      <c r="AB23" s="23">
        <v>18</v>
      </c>
      <c r="AC23" s="23">
        <v>3.4</v>
      </c>
      <c r="AD23" s="23">
        <v>0.06</v>
      </c>
      <c r="AE23" s="23">
        <v>0.01</v>
      </c>
      <c r="AF23" s="23">
        <v>0.01</v>
      </c>
      <c r="AG23" s="23">
        <v>7.0000000000000007E-2</v>
      </c>
      <c r="AH23" s="23">
        <v>0.1</v>
      </c>
      <c r="AI23" s="23">
        <v>1.2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226.89</v>
      </c>
      <c r="CC23" s="24"/>
      <c r="CD23" s="24"/>
      <c r="CE23" s="20">
        <v>3</v>
      </c>
      <c r="CG23" s="20">
        <v>4.79</v>
      </c>
      <c r="CH23" s="20">
        <v>4.79</v>
      </c>
      <c r="CI23" s="20">
        <v>4.79</v>
      </c>
      <c r="CJ23" s="20">
        <v>545</v>
      </c>
      <c r="CK23" s="20">
        <v>208.6</v>
      </c>
      <c r="CL23" s="20">
        <v>376.8</v>
      </c>
      <c r="CM23" s="20">
        <v>50.96</v>
      </c>
      <c r="CN23" s="20">
        <v>30.26</v>
      </c>
      <c r="CO23" s="20">
        <v>40.61</v>
      </c>
      <c r="CP23" s="20">
        <v>10</v>
      </c>
      <c r="CQ23" s="20">
        <v>0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40.299999999999997</v>
      </c>
      <c r="E24" s="33">
        <v>25.32</v>
      </c>
      <c r="F24" s="33">
        <v>41.2</v>
      </c>
      <c r="G24" s="33">
        <v>25.26</v>
      </c>
      <c r="H24" s="33">
        <v>118.96</v>
      </c>
      <c r="I24" s="33">
        <v>982.97</v>
      </c>
      <c r="J24" s="33">
        <v>10.79</v>
      </c>
      <c r="K24" s="33">
        <v>16.04</v>
      </c>
      <c r="L24" s="33">
        <v>0</v>
      </c>
      <c r="M24" s="33">
        <v>0</v>
      </c>
      <c r="N24" s="33">
        <v>29.19</v>
      </c>
      <c r="O24" s="33">
        <v>73.98</v>
      </c>
      <c r="P24" s="33">
        <v>15.79</v>
      </c>
      <c r="Q24" s="33">
        <v>0</v>
      </c>
      <c r="R24" s="33">
        <v>0</v>
      </c>
      <c r="S24" s="33">
        <v>1.71</v>
      </c>
      <c r="T24" s="33">
        <v>9.85</v>
      </c>
      <c r="U24" s="33">
        <v>1318.42</v>
      </c>
      <c r="V24" s="33">
        <v>1639.98</v>
      </c>
      <c r="W24" s="33">
        <v>129.94999999999999</v>
      </c>
      <c r="X24" s="33">
        <v>137.72</v>
      </c>
      <c r="Y24" s="33">
        <v>500.51</v>
      </c>
      <c r="Z24" s="33">
        <v>7.53</v>
      </c>
      <c r="AA24" s="33">
        <v>42.73</v>
      </c>
      <c r="AB24" s="33">
        <v>3328.58</v>
      </c>
      <c r="AC24" s="33">
        <v>872.3</v>
      </c>
      <c r="AD24" s="33">
        <v>13.29</v>
      </c>
      <c r="AE24" s="33">
        <v>0.45</v>
      </c>
      <c r="AF24" s="33">
        <v>0.41</v>
      </c>
      <c r="AG24" s="33">
        <v>11.58</v>
      </c>
      <c r="AH24" s="33">
        <v>26.58</v>
      </c>
      <c r="AI24" s="33">
        <v>25.78</v>
      </c>
      <c r="AJ24" s="34">
        <v>0</v>
      </c>
      <c r="AK24" s="34">
        <v>1830.66</v>
      </c>
      <c r="AL24" s="34">
        <v>1545.46</v>
      </c>
      <c r="AM24" s="34">
        <v>2862.93</v>
      </c>
      <c r="AN24" s="34">
        <v>2801.08</v>
      </c>
      <c r="AO24" s="34">
        <v>821.91</v>
      </c>
      <c r="AP24" s="34">
        <v>1665.18</v>
      </c>
      <c r="AQ24" s="34">
        <v>569.66999999999996</v>
      </c>
      <c r="AR24" s="34">
        <v>1686.34</v>
      </c>
      <c r="AS24" s="34">
        <v>2166.5100000000002</v>
      </c>
      <c r="AT24" s="34">
        <v>2705.11</v>
      </c>
      <c r="AU24" s="34">
        <v>3505.33</v>
      </c>
      <c r="AV24" s="34">
        <v>930.6</v>
      </c>
      <c r="AW24" s="34">
        <v>2441.54</v>
      </c>
      <c r="AX24" s="34">
        <v>6636.63</v>
      </c>
      <c r="AY24" s="34">
        <v>197.44</v>
      </c>
      <c r="AZ24" s="34">
        <v>2125.61</v>
      </c>
      <c r="BA24" s="34">
        <v>1772.95</v>
      </c>
      <c r="BB24" s="34">
        <v>1282.98</v>
      </c>
      <c r="BC24" s="34">
        <v>537.37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1.54</v>
      </c>
      <c r="BL24" s="34">
        <v>0</v>
      </c>
      <c r="BM24" s="34">
        <v>0.89</v>
      </c>
      <c r="BN24" s="34">
        <v>7.0000000000000007E-2</v>
      </c>
      <c r="BO24" s="34">
        <v>0.15</v>
      </c>
      <c r="BP24" s="34">
        <v>0</v>
      </c>
      <c r="BQ24" s="34">
        <v>0</v>
      </c>
      <c r="BR24" s="34">
        <v>0.02</v>
      </c>
      <c r="BS24" s="34">
        <v>5.29</v>
      </c>
      <c r="BT24" s="34">
        <v>0</v>
      </c>
      <c r="BU24" s="34">
        <v>0</v>
      </c>
      <c r="BV24" s="34">
        <v>14.21</v>
      </c>
      <c r="BW24" s="34">
        <v>0.06</v>
      </c>
      <c r="BX24" s="34">
        <v>0</v>
      </c>
      <c r="BY24" s="34">
        <v>0</v>
      </c>
      <c r="BZ24" s="34">
        <v>0</v>
      </c>
      <c r="CA24" s="34">
        <v>0</v>
      </c>
      <c r="CB24" s="34">
        <v>1013.06</v>
      </c>
      <c r="CC24" s="25"/>
      <c r="CD24" s="25">
        <f>$I$24/$I$25*100</f>
        <v>60.375284073459866</v>
      </c>
      <c r="CE24" s="34">
        <v>597.49</v>
      </c>
      <c r="CF24" s="34"/>
      <c r="CG24" s="34">
        <v>95.41</v>
      </c>
      <c r="CH24" s="34">
        <v>65.86</v>
      </c>
      <c r="CI24" s="34">
        <v>80.64</v>
      </c>
      <c r="CJ24" s="34">
        <v>14523.22</v>
      </c>
      <c r="CK24" s="34">
        <v>6588.18</v>
      </c>
      <c r="CL24" s="34">
        <v>10555.7</v>
      </c>
      <c r="CM24" s="34">
        <v>239.31</v>
      </c>
      <c r="CN24" s="34">
        <v>158.37</v>
      </c>
      <c r="CO24" s="34">
        <v>198.87</v>
      </c>
      <c r="CP24" s="34">
        <v>11.3</v>
      </c>
      <c r="CQ24" s="34">
        <v>1.2</v>
      </c>
    </row>
    <row r="25" spans="1:96" s="30" customFormat="1" x14ac:dyDescent="0.25">
      <c r="A25" s="31"/>
      <c r="B25" s="32" t="s">
        <v>117</v>
      </c>
      <c r="C25" s="33"/>
      <c r="D25" s="33">
        <v>59.21</v>
      </c>
      <c r="E25" s="33">
        <v>30.47</v>
      </c>
      <c r="F25" s="33">
        <v>60.25</v>
      </c>
      <c r="G25" s="33">
        <v>29.22</v>
      </c>
      <c r="H25" s="33">
        <v>220.1</v>
      </c>
      <c r="I25" s="33">
        <v>1628.1</v>
      </c>
      <c r="J25" s="33">
        <v>20.53</v>
      </c>
      <c r="K25" s="33">
        <v>16.420000000000002</v>
      </c>
      <c r="L25" s="33">
        <v>0</v>
      </c>
      <c r="M25" s="33">
        <v>0</v>
      </c>
      <c r="N25" s="33">
        <v>55.27</v>
      </c>
      <c r="O25" s="33">
        <v>143.88999999999999</v>
      </c>
      <c r="P25" s="33">
        <v>20.93</v>
      </c>
      <c r="Q25" s="33">
        <v>0</v>
      </c>
      <c r="R25" s="33">
        <v>0</v>
      </c>
      <c r="S25" s="33">
        <v>2.39</v>
      </c>
      <c r="T25" s="33">
        <v>13.19</v>
      </c>
      <c r="U25" s="33">
        <v>1608.2</v>
      </c>
      <c r="V25" s="33">
        <v>2239.6999999999998</v>
      </c>
      <c r="W25" s="33">
        <v>188.94</v>
      </c>
      <c r="X25" s="33">
        <v>257.38</v>
      </c>
      <c r="Y25" s="33">
        <v>811.82</v>
      </c>
      <c r="Z25" s="33">
        <v>11.56</v>
      </c>
      <c r="AA25" s="33">
        <v>195.83</v>
      </c>
      <c r="AB25" s="33">
        <v>3534.62</v>
      </c>
      <c r="AC25" s="33">
        <v>1097.3499999999999</v>
      </c>
      <c r="AD25" s="33">
        <v>14.39</v>
      </c>
      <c r="AE25" s="33">
        <v>0.83</v>
      </c>
      <c r="AF25" s="33">
        <v>0.69</v>
      </c>
      <c r="AG25" s="33">
        <v>13.54</v>
      </c>
      <c r="AH25" s="33">
        <v>33.56</v>
      </c>
      <c r="AI25" s="33">
        <v>36.56</v>
      </c>
      <c r="AJ25" s="34">
        <v>0</v>
      </c>
      <c r="AK25" s="34">
        <v>2649.45</v>
      </c>
      <c r="AL25" s="34">
        <v>2259.21</v>
      </c>
      <c r="AM25" s="34">
        <v>4846.33</v>
      </c>
      <c r="AN25" s="34">
        <v>3471.85</v>
      </c>
      <c r="AO25" s="34">
        <v>1291.5999999999999</v>
      </c>
      <c r="AP25" s="34">
        <v>2330.63</v>
      </c>
      <c r="AQ25" s="34">
        <v>839.42</v>
      </c>
      <c r="AR25" s="34">
        <v>2569.92</v>
      </c>
      <c r="AS25" s="34">
        <v>3509</v>
      </c>
      <c r="AT25" s="34">
        <v>3484.31</v>
      </c>
      <c r="AU25" s="34">
        <v>4664.68</v>
      </c>
      <c r="AV25" s="34">
        <v>1342.11</v>
      </c>
      <c r="AW25" s="34">
        <v>2940.07</v>
      </c>
      <c r="AX25" s="34">
        <v>9846.7800000000007</v>
      </c>
      <c r="AY25" s="34">
        <v>203.04</v>
      </c>
      <c r="AZ25" s="34">
        <v>3180.49</v>
      </c>
      <c r="BA25" s="34">
        <v>2863.84</v>
      </c>
      <c r="BB25" s="34">
        <v>1900.2</v>
      </c>
      <c r="BC25" s="34">
        <v>854.54</v>
      </c>
      <c r="BD25" s="34">
        <v>0.49</v>
      </c>
      <c r="BE25" s="34">
        <v>0.11</v>
      </c>
      <c r="BF25" s="34">
        <v>0.1</v>
      </c>
      <c r="BG25" s="34">
        <v>0.25</v>
      </c>
      <c r="BH25" s="34">
        <v>0.32</v>
      </c>
      <c r="BI25" s="34">
        <v>1.05</v>
      </c>
      <c r="BJ25" s="34">
        <v>0</v>
      </c>
      <c r="BK25" s="34">
        <v>5.0199999999999996</v>
      </c>
      <c r="BL25" s="34">
        <v>0</v>
      </c>
      <c r="BM25" s="34">
        <v>1.92</v>
      </c>
      <c r="BN25" s="34">
        <v>0.09</v>
      </c>
      <c r="BO25" s="34">
        <v>0.15</v>
      </c>
      <c r="BP25" s="34">
        <v>0</v>
      </c>
      <c r="BQ25" s="34">
        <v>0.11</v>
      </c>
      <c r="BR25" s="34">
        <v>0.41</v>
      </c>
      <c r="BS25" s="34">
        <v>8.76</v>
      </c>
      <c r="BT25" s="34">
        <v>0</v>
      </c>
      <c r="BU25" s="34">
        <v>0</v>
      </c>
      <c r="BV25" s="34">
        <v>16.22</v>
      </c>
      <c r="BW25" s="34">
        <v>0.1</v>
      </c>
      <c r="BX25" s="34">
        <v>0</v>
      </c>
      <c r="BY25" s="34">
        <v>0</v>
      </c>
      <c r="BZ25" s="34">
        <v>0</v>
      </c>
      <c r="CA25" s="34">
        <v>0</v>
      </c>
      <c r="CB25" s="34">
        <v>1520.36</v>
      </c>
      <c r="CC25" s="25"/>
      <c r="CD25" s="25"/>
      <c r="CE25" s="34">
        <v>784.93</v>
      </c>
      <c r="CF25" s="34"/>
      <c r="CG25" s="34">
        <v>160.29</v>
      </c>
      <c r="CH25" s="34">
        <v>116.22</v>
      </c>
      <c r="CI25" s="34">
        <v>138.26</v>
      </c>
      <c r="CJ25" s="34">
        <v>27057.99</v>
      </c>
      <c r="CK25" s="34">
        <v>13240.64</v>
      </c>
      <c r="CL25" s="34">
        <v>20149.32</v>
      </c>
      <c r="CM25" s="34">
        <v>369.04</v>
      </c>
      <c r="CN25" s="34">
        <v>255.8</v>
      </c>
      <c r="CO25" s="34">
        <v>312.45</v>
      </c>
      <c r="CP25" s="34">
        <v>16.18</v>
      </c>
      <c r="CQ25" s="34">
        <v>1.7</v>
      </c>
    </row>
    <row r="26" spans="1:96" ht="47.25" x14ac:dyDescent="0.25">
      <c r="A26" s="21"/>
      <c r="B26" s="27" t="s">
        <v>193</v>
      </c>
      <c r="C26" s="23"/>
      <c r="D26" s="23">
        <v>54</v>
      </c>
      <c r="E26" s="23">
        <v>0</v>
      </c>
      <c r="F26" s="23">
        <v>55.2</v>
      </c>
      <c r="G26" s="23">
        <v>0</v>
      </c>
      <c r="H26" s="23">
        <v>229.79999999999998</v>
      </c>
      <c r="I26" s="23">
        <v>1632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540</v>
      </c>
      <c r="AD26" s="23">
        <v>0</v>
      </c>
      <c r="AE26" s="23">
        <v>0.84</v>
      </c>
      <c r="AF26" s="23">
        <v>0.96</v>
      </c>
      <c r="AG26" s="23"/>
      <c r="AH26" s="23"/>
      <c r="AI26" s="23">
        <v>42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>
        <v>0</v>
      </c>
      <c r="CJ26" s="20"/>
      <c r="CK26" s="20"/>
      <c r="CL26" s="20">
        <v>0</v>
      </c>
      <c r="CM26" s="20"/>
      <c r="CN26" s="20"/>
      <c r="CO26" s="20">
        <v>0</v>
      </c>
      <c r="CP26" s="20"/>
      <c r="CQ26" s="20"/>
    </row>
    <row r="27" spans="1:96" x14ac:dyDescent="0.25">
      <c r="A27" s="21"/>
      <c r="B27" s="27" t="s">
        <v>119</v>
      </c>
      <c r="C27" s="23"/>
      <c r="D27" s="23">
        <f t="shared" ref="D27:I27" si="0">D25-D26</f>
        <v>5.2100000000000009</v>
      </c>
      <c r="E27" s="23">
        <f t="shared" si="0"/>
        <v>30.47</v>
      </c>
      <c r="F27" s="23">
        <f t="shared" si="0"/>
        <v>5.0499999999999972</v>
      </c>
      <c r="G27" s="23">
        <f t="shared" si="0"/>
        <v>29.22</v>
      </c>
      <c r="H27" s="23">
        <f t="shared" si="0"/>
        <v>-9.6999999999999886</v>
      </c>
      <c r="I27" s="23">
        <f t="shared" si="0"/>
        <v>-3.9000000000000909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ref="V27:AF27" si="1">V25-V26</f>
        <v>2239.6999999999998</v>
      </c>
      <c r="W27" s="23">
        <f t="shared" si="1"/>
        <v>188.94</v>
      </c>
      <c r="X27" s="23">
        <f t="shared" si="1"/>
        <v>257.38</v>
      </c>
      <c r="Y27" s="23">
        <f t="shared" si="1"/>
        <v>811.82</v>
      </c>
      <c r="Z27" s="23">
        <f t="shared" si="1"/>
        <v>11.56</v>
      </c>
      <c r="AA27" s="23">
        <f t="shared" si="1"/>
        <v>195.83</v>
      </c>
      <c r="AB27" s="23">
        <f t="shared" si="1"/>
        <v>3534.62</v>
      </c>
      <c r="AC27" s="23">
        <f t="shared" si="1"/>
        <v>557.34999999999991</v>
      </c>
      <c r="AD27" s="23">
        <f t="shared" si="1"/>
        <v>14.39</v>
      </c>
      <c r="AE27" s="23">
        <f t="shared" si="1"/>
        <v>-1.0000000000000009E-2</v>
      </c>
      <c r="AF27" s="23">
        <f t="shared" si="1"/>
        <v>-0.27</v>
      </c>
      <c r="AG27" s="23"/>
      <c r="AH27" s="23"/>
      <c r="AI27" s="23">
        <f>AI25-AI26</f>
        <v>-5.4399999999999977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f>CI25-CI26</f>
        <v>138.26</v>
      </c>
      <c r="CJ27" s="20"/>
      <c r="CK27" s="20"/>
      <c r="CL27" s="20">
        <f>CL25-CL26</f>
        <v>20149.32</v>
      </c>
      <c r="CM27" s="20"/>
      <c r="CN27" s="20"/>
      <c r="CO27" s="20">
        <f>CO25-CO26</f>
        <v>312.45</v>
      </c>
      <c r="CP27" s="20"/>
      <c r="CQ27" s="20"/>
    </row>
    <row r="28" spans="1:96" ht="31.5" x14ac:dyDescent="0.25">
      <c r="A28" s="21"/>
      <c r="B28" s="27" t="s">
        <v>120</v>
      </c>
      <c r="C28" s="23"/>
      <c r="D28" s="23">
        <v>15</v>
      </c>
      <c r="E28" s="23"/>
      <c r="F28" s="23">
        <v>34</v>
      </c>
      <c r="G28" s="23"/>
      <c r="H28" s="23">
        <v>51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20.530314146341464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250</v>
      </c>
      <c r="F6" s="57"/>
      <c r="G6" s="56">
        <v>421.53616</v>
      </c>
      <c r="H6" s="56">
        <v>10.88</v>
      </c>
      <c r="I6" s="56">
        <v>13.79</v>
      </c>
      <c r="J6" s="58">
        <v>63.72</v>
      </c>
    </row>
    <row r="7" spans="1:10" x14ac:dyDescent="0.25">
      <c r="A7" s="52"/>
      <c r="B7" s="59" t="s">
        <v>139</v>
      </c>
      <c r="C7" s="54" t="s">
        <v>122</v>
      </c>
      <c r="D7" s="55" t="s">
        <v>307</v>
      </c>
      <c r="E7" s="56">
        <v>100</v>
      </c>
      <c r="F7" s="57"/>
      <c r="G7" s="56">
        <v>95.500000000000014</v>
      </c>
      <c r="H7" s="56">
        <v>1.5</v>
      </c>
      <c r="I7" s="56">
        <v>0.5</v>
      </c>
      <c r="J7" s="58">
        <v>22.7</v>
      </c>
    </row>
    <row r="8" spans="1:10" x14ac:dyDescent="0.25">
      <c r="A8" s="52"/>
      <c r="B8" s="59" t="s">
        <v>140</v>
      </c>
      <c r="C8" s="54" t="s">
        <v>177</v>
      </c>
      <c r="D8" s="55" t="s">
        <v>169</v>
      </c>
      <c r="E8" s="56">
        <v>40</v>
      </c>
      <c r="F8" s="57"/>
      <c r="G8" s="56">
        <v>62.783999999999999</v>
      </c>
      <c r="H8" s="56">
        <v>5.08</v>
      </c>
      <c r="I8" s="56">
        <v>4.5999999999999996</v>
      </c>
      <c r="J8" s="58">
        <v>0.28000000000000003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50</v>
      </c>
      <c r="F14" s="72"/>
      <c r="G14" s="71">
        <v>111.95049999999999</v>
      </c>
      <c r="H14" s="71">
        <v>3.31</v>
      </c>
      <c r="I14" s="71">
        <v>0.33</v>
      </c>
      <c r="J14" s="73">
        <v>23.45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x14ac:dyDescent="0.25">
      <c r="A16" s="52"/>
      <c r="B16" s="59" t="s">
        <v>144</v>
      </c>
      <c r="C16" s="54" t="s">
        <v>153</v>
      </c>
      <c r="D16" s="55" t="s">
        <v>111</v>
      </c>
      <c r="E16" s="56">
        <v>100</v>
      </c>
      <c r="F16" s="57"/>
      <c r="G16" s="56">
        <v>84.205519999999993</v>
      </c>
      <c r="H16" s="56">
        <v>3.04</v>
      </c>
      <c r="I16" s="56">
        <v>4.1100000000000003</v>
      </c>
      <c r="J16" s="58">
        <v>11.17</v>
      </c>
    </row>
    <row r="17" spans="1:10" x14ac:dyDescent="0.25">
      <c r="A17" s="52"/>
      <c r="B17" s="59" t="s">
        <v>146</v>
      </c>
      <c r="C17" s="54" t="s">
        <v>145</v>
      </c>
      <c r="D17" s="55" t="s">
        <v>107</v>
      </c>
      <c r="E17" s="56">
        <v>250</v>
      </c>
      <c r="F17" s="57"/>
      <c r="G17" s="56">
        <v>121.44996759999999</v>
      </c>
      <c r="H17" s="56">
        <v>2.1800000000000002</v>
      </c>
      <c r="I17" s="56">
        <v>5.47</v>
      </c>
      <c r="J17" s="58">
        <v>17.260000000000002</v>
      </c>
    </row>
    <row r="18" spans="1:10" x14ac:dyDescent="0.25">
      <c r="A18" s="52"/>
      <c r="B18" s="59" t="s">
        <v>148</v>
      </c>
      <c r="C18" s="54" t="s">
        <v>310</v>
      </c>
      <c r="D18" s="55" t="s">
        <v>308</v>
      </c>
      <c r="E18" s="56">
        <v>280</v>
      </c>
      <c r="F18" s="57"/>
      <c r="G18" s="56">
        <v>501.65102265599995</v>
      </c>
      <c r="H18" s="56">
        <v>27.66</v>
      </c>
      <c r="I18" s="56">
        <v>30.53</v>
      </c>
      <c r="J18" s="58">
        <v>29.86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45176.328946759262</v>
      </c>
    </row>
    <row r="2" spans="1:2" ht="12.75" customHeight="1" x14ac:dyDescent="0.2">
      <c r="A2" s="83" t="s">
        <v>161</v>
      </c>
      <c r="B2" s="84">
        <v>45177.351921296293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311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pageSetUpPr fitToPage="1"/>
  </sheetPr>
  <dimension ref="A1:IU35"/>
  <sheetViews>
    <sheetView workbookViewId="0">
      <selection activeCell="A8" sqref="A8:CQ35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"7 сентября 2023 г."</f>
        <v>7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(37)'!B3&lt;&gt;"",'Dop (37)'!B3,"")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x14ac:dyDescent="0.25">
      <c r="A12" s="21" t="str">
        <f>"29/10"</f>
        <v>29/10</v>
      </c>
      <c r="B12" s="27" t="s">
        <v>304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9.83</v>
      </c>
      <c r="I12" s="23">
        <v>38.659836097561019</v>
      </c>
      <c r="J12" s="23">
        <v>0</v>
      </c>
      <c r="K12" s="23">
        <v>0</v>
      </c>
      <c r="L12" s="23">
        <v>0</v>
      </c>
      <c r="M12" s="23">
        <v>0</v>
      </c>
      <c r="N12" s="23">
        <v>9.6999999999999993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0.06</v>
      </c>
      <c r="U12" s="23">
        <v>0.63</v>
      </c>
      <c r="V12" s="23">
        <v>8.16</v>
      </c>
      <c r="W12" s="23">
        <v>2.1800000000000002</v>
      </c>
      <c r="X12" s="23">
        <v>0.56000000000000005</v>
      </c>
      <c r="Y12" s="23">
        <v>1</v>
      </c>
      <c r="Z12" s="23">
        <v>0.06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199.45</v>
      </c>
      <c r="CC12" s="24"/>
      <c r="CD12" s="24"/>
      <c r="CE12" s="20">
        <v>7.0000000000000007E-2</v>
      </c>
      <c r="CF12" s="20"/>
      <c r="CG12" s="20">
        <v>0.43</v>
      </c>
      <c r="CH12" s="20">
        <v>0.42</v>
      </c>
      <c r="CI12" s="20">
        <v>0.42</v>
      </c>
      <c r="CJ12" s="20">
        <v>49.56</v>
      </c>
      <c r="CK12" s="20">
        <v>19.16</v>
      </c>
      <c r="CL12" s="20">
        <v>34.36</v>
      </c>
      <c r="CM12" s="20">
        <v>4.4400000000000004</v>
      </c>
      <c r="CN12" s="20">
        <v>2.66</v>
      </c>
      <c r="CO12" s="20">
        <v>3.55</v>
      </c>
      <c r="CP12" s="20">
        <v>9.76</v>
      </c>
      <c r="CQ12" s="20">
        <v>0</v>
      </c>
      <c r="CR12" s="28"/>
    </row>
    <row r="13" spans="1:96" s="20" customFormat="1" ht="31.5" x14ac:dyDescent="0.25">
      <c r="A13" s="21" t="str">
        <f>"12/4"</f>
        <v>12/4</v>
      </c>
      <c r="B13" s="27" t="s">
        <v>217</v>
      </c>
      <c r="C13" s="23" t="str">
        <f>"130"</f>
        <v>130</v>
      </c>
      <c r="D13" s="23">
        <v>5.66</v>
      </c>
      <c r="E13" s="23">
        <v>0.04</v>
      </c>
      <c r="F13" s="23">
        <v>7.17</v>
      </c>
      <c r="G13" s="23">
        <v>1.72</v>
      </c>
      <c r="H13" s="23">
        <v>33.130000000000003</v>
      </c>
      <c r="I13" s="23">
        <v>219.19880319999999</v>
      </c>
      <c r="J13" s="23">
        <v>4.34</v>
      </c>
      <c r="K13" s="23">
        <v>0.2</v>
      </c>
      <c r="L13" s="23">
        <v>0</v>
      </c>
      <c r="M13" s="23">
        <v>0</v>
      </c>
      <c r="N13" s="23">
        <v>0.86</v>
      </c>
      <c r="O13" s="23">
        <v>30.57</v>
      </c>
      <c r="P13" s="23">
        <v>1.7</v>
      </c>
      <c r="Q13" s="23">
        <v>0</v>
      </c>
      <c r="R13" s="23">
        <v>0</v>
      </c>
      <c r="S13" s="23">
        <v>0</v>
      </c>
      <c r="T13" s="23">
        <v>0.85</v>
      </c>
      <c r="U13" s="23">
        <v>106.39</v>
      </c>
      <c r="V13" s="23">
        <v>97.6</v>
      </c>
      <c r="W13" s="23">
        <v>14.02</v>
      </c>
      <c r="X13" s="23">
        <v>37.6</v>
      </c>
      <c r="Y13" s="23">
        <v>106.87</v>
      </c>
      <c r="Z13" s="23">
        <v>1.24</v>
      </c>
      <c r="AA13" s="23">
        <v>27.61</v>
      </c>
      <c r="AB13" s="23">
        <v>32.03</v>
      </c>
      <c r="AC13" s="23">
        <v>52.49</v>
      </c>
      <c r="AD13" s="23">
        <v>0.23</v>
      </c>
      <c r="AE13" s="23">
        <v>0.16</v>
      </c>
      <c r="AF13" s="23">
        <v>0.02</v>
      </c>
      <c r="AG13" s="23">
        <v>0.67</v>
      </c>
      <c r="AH13" s="23">
        <v>2.41</v>
      </c>
      <c r="AI13" s="23">
        <v>0</v>
      </c>
      <c r="AJ13" s="20">
        <v>0</v>
      </c>
      <c r="AK13" s="20">
        <v>231.64</v>
      </c>
      <c r="AL13" s="20">
        <v>212.02</v>
      </c>
      <c r="AM13" s="20">
        <v>753.27</v>
      </c>
      <c r="AN13" s="20">
        <v>142.83000000000001</v>
      </c>
      <c r="AO13" s="20">
        <v>145.49</v>
      </c>
      <c r="AP13" s="20">
        <v>197.72</v>
      </c>
      <c r="AQ13" s="20">
        <v>89.96</v>
      </c>
      <c r="AR13" s="20">
        <v>285.41000000000003</v>
      </c>
      <c r="AS13" s="20">
        <v>527.07000000000005</v>
      </c>
      <c r="AT13" s="20">
        <v>208.91</v>
      </c>
      <c r="AU13" s="20">
        <v>320.36</v>
      </c>
      <c r="AV13" s="20">
        <v>128.69999999999999</v>
      </c>
      <c r="AW13" s="20">
        <v>147.74</v>
      </c>
      <c r="AX13" s="20">
        <v>1091.6600000000001</v>
      </c>
      <c r="AY13" s="20">
        <v>0</v>
      </c>
      <c r="AZ13" s="20">
        <v>398.13</v>
      </c>
      <c r="BA13" s="20">
        <v>344.65</v>
      </c>
      <c r="BB13" s="20">
        <v>202.31</v>
      </c>
      <c r="BC13" s="20">
        <v>88.42</v>
      </c>
      <c r="BD13" s="20">
        <v>0.26</v>
      </c>
      <c r="BE13" s="20">
        <v>0.06</v>
      </c>
      <c r="BF13" s="20">
        <v>0.05</v>
      </c>
      <c r="BG13" s="20">
        <v>0.13</v>
      </c>
      <c r="BH13" s="20">
        <v>0.17</v>
      </c>
      <c r="BI13" s="20">
        <v>0.54</v>
      </c>
      <c r="BJ13" s="20">
        <v>0</v>
      </c>
      <c r="BK13" s="20">
        <v>1.8</v>
      </c>
      <c r="BL13" s="20">
        <v>0</v>
      </c>
      <c r="BM13" s="20">
        <v>0.54</v>
      </c>
      <c r="BN13" s="20">
        <v>0.01</v>
      </c>
      <c r="BO13" s="20">
        <v>0</v>
      </c>
      <c r="BP13" s="20">
        <v>0</v>
      </c>
      <c r="BQ13" s="20">
        <v>0.06</v>
      </c>
      <c r="BR13" s="20">
        <v>0.2</v>
      </c>
      <c r="BS13" s="20">
        <v>1.8</v>
      </c>
      <c r="BT13" s="20">
        <v>0</v>
      </c>
      <c r="BU13" s="20">
        <v>0</v>
      </c>
      <c r="BV13" s="20">
        <v>1.02</v>
      </c>
      <c r="BW13" s="20">
        <v>0.02</v>
      </c>
      <c r="BX13" s="20">
        <v>0</v>
      </c>
      <c r="BY13" s="20">
        <v>0</v>
      </c>
      <c r="BZ13" s="20">
        <v>0</v>
      </c>
      <c r="CA13" s="20">
        <v>0</v>
      </c>
      <c r="CB13" s="20">
        <v>102.13</v>
      </c>
      <c r="CC13" s="24"/>
      <c r="CD13" s="24"/>
      <c r="CE13" s="20">
        <v>32.950000000000003</v>
      </c>
      <c r="CG13" s="20">
        <v>2.2999999999999998</v>
      </c>
      <c r="CH13" s="20">
        <v>1.46</v>
      </c>
      <c r="CI13" s="20">
        <v>1.88</v>
      </c>
      <c r="CJ13" s="20">
        <v>320.13</v>
      </c>
      <c r="CK13" s="20">
        <v>156.93</v>
      </c>
      <c r="CL13" s="20">
        <v>238.53</v>
      </c>
      <c r="CM13" s="20">
        <v>4.54</v>
      </c>
      <c r="CN13" s="20">
        <v>2.85</v>
      </c>
      <c r="CO13" s="20">
        <v>3.69</v>
      </c>
      <c r="CP13" s="20">
        <v>0</v>
      </c>
      <c r="CQ13" s="20">
        <v>0.26</v>
      </c>
      <c r="CR13" s="29"/>
    </row>
    <row r="14" spans="1:96" s="30" customFormat="1" ht="31.5" x14ac:dyDescent="0.25">
      <c r="A14" s="31"/>
      <c r="B14" s="32" t="s">
        <v>101</v>
      </c>
      <c r="C14" s="33"/>
      <c r="D14" s="33">
        <v>7.1</v>
      </c>
      <c r="E14" s="33">
        <v>0.04</v>
      </c>
      <c r="F14" s="33">
        <v>7.33</v>
      </c>
      <c r="G14" s="33">
        <v>1.87</v>
      </c>
      <c r="H14" s="33">
        <v>52.35</v>
      </c>
      <c r="I14" s="33">
        <v>302.64</v>
      </c>
      <c r="J14" s="33">
        <v>4.34</v>
      </c>
      <c r="K14" s="33">
        <v>0.2</v>
      </c>
      <c r="L14" s="33">
        <v>0</v>
      </c>
      <c r="M14" s="33">
        <v>0</v>
      </c>
      <c r="N14" s="33">
        <v>10.78</v>
      </c>
      <c r="O14" s="33">
        <v>39.69</v>
      </c>
      <c r="P14" s="33">
        <v>1.88</v>
      </c>
      <c r="Q14" s="33">
        <v>0</v>
      </c>
      <c r="R14" s="33">
        <v>0</v>
      </c>
      <c r="S14" s="33">
        <v>0.28000000000000003</v>
      </c>
      <c r="T14" s="33">
        <v>1.26</v>
      </c>
      <c r="U14" s="33">
        <v>107.02</v>
      </c>
      <c r="V14" s="33">
        <v>105.77</v>
      </c>
      <c r="W14" s="33">
        <v>16.2</v>
      </c>
      <c r="X14" s="33">
        <v>38.159999999999997</v>
      </c>
      <c r="Y14" s="33">
        <v>107.87</v>
      </c>
      <c r="Z14" s="33">
        <v>1.3</v>
      </c>
      <c r="AA14" s="33">
        <v>27.61</v>
      </c>
      <c r="AB14" s="33">
        <v>32.47</v>
      </c>
      <c r="AC14" s="33">
        <v>52.59</v>
      </c>
      <c r="AD14" s="33">
        <v>0.24</v>
      </c>
      <c r="AE14" s="33">
        <v>0.16</v>
      </c>
      <c r="AF14" s="33">
        <v>0.02</v>
      </c>
      <c r="AG14" s="33">
        <v>0.67</v>
      </c>
      <c r="AH14" s="33">
        <v>2.42</v>
      </c>
      <c r="AI14" s="33">
        <v>0.78</v>
      </c>
      <c r="AJ14" s="34">
        <v>0</v>
      </c>
      <c r="AK14" s="34">
        <v>296.17</v>
      </c>
      <c r="AL14" s="34">
        <v>279.25</v>
      </c>
      <c r="AM14" s="34">
        <v>855.68</v>
      </c>
      <c r="AN14" s="34">
        <v>177.73</v>
      </c>
      <c r="AO14" s="34">
        <v>165.79</v>
      </c>
      <c r="AP14" s="34">
        <v>238.93</v>
      </c>
      <c r="AQ14" s="34">
        <v>105.1</v>
      </c>
      <c r="AR14" s="34">
        <v>359.32</v>
      </c>
      <c r="AS14" s="34">
        <v>571.97</v>
      </c>
      <c r="AT14" s="34">
        <v>271.55</v>
      </c>
      <c r="AU14" s="34">
        <v>372.04</v>
      </c>
      <c r="AV14" s="34">
        <v>156.71</v>
      </c>
      <c r="AW14" s="34">
        <v>195.76</v>
      </c>
      <c r="AX14" s="34">
        <v>1493.25</v>
      </c>
      <c r="AY14" s="34">
        <v>0</v>
      </c>
      <c r="AZ14" s="34">
        <v>528.98</v>
      </c>
      <c r="BA14" s="34">
        <v>401.55</v>
      </c>
      <c r="BB14" s="34">
        <v>240.07</v>
      </c>
      <c r="BC14" s="34">
        <v>118.35</v>
      </c>
      <c r="BD14" s="34">
        <v>0.26</v>
      </c>
      <c r="BE14" s="34">
        <v>0.06</v>
      </c>
      <c r="BF14" s="34">
        <v>0.05</v>
      </c>
      <c r="BG14" s="34">
        <v>0.13</v>
      </c>
      <c r="BH14" s="34">
        <v>0.17</v>
      </c>
      <c r="BI14" s="34">
        <v>0.54</v>
      </c>
      <c r="BJ14" s="34">
        <v>0</v>
      </c>
      <c r="BK14" s="34">
        <v>1.82</v>
      </c>
      <c r="BL14" s="34">
        <v>0</v>
      </c>
      <c r="BM14" s="34">
        <v>0.54</v>
      </c>
      <c r="BN14" s="34">
        <v>0.01</v>
      </c>
      <c r="BO14" s="34">
        <v>0</v>
      </c>
      <c r="BP14" s="34">
        <v>0</v>
      </c>
      <c r="BQ14" s="34">
        <v>0.06</v>
      </c>
      <c r="BR14" s="34">
        <v>0.2</v>
      </c>
      <c r="BS14" s="34">
        <v>1.81</v>
      </c>
      <c r="BT14" s="34">
        <v>0</v>
      </c>
      <c r="BU14" s="34">
        <v>0</v>
      </c>
      <c r="BV14" s="34">
        <v>1.07</v>
      </c>
      <c r="BW14" s="34">
        <v>0.02</v>
      </c>
      <c r="BX14" s="34">
        <v>0</v>
      </c>
      <c r="BY14" s="34">
        <v>0</v>
      </c>
      <c r="BZ14" s="34">
        <v>0</v>
      </c>
      <c r="CA14" s="34">
        <v>0</v>
      </c>
      <c r="CB14" s="34">
        <v>309.39999999999998</v>
      </c>
      <c r="CC14" s="25"/>
      <c r="CD14" s="25">
        <f>$I$14/$I$33*100</f>
        <v>28.822857142857139</v>
      </c>
      <c r="CE14" s="34">
        <v>33.020000000000003</v>
      </c>
      <c r="CF14" s="34"/>
      <c r="CG14" s="34">
        <v>2.73</v>
      </c>
      <c r="CH14" s="34">
        <v>1.88</v>
      </c>
      <c r="CI14" s="34">
        <v>2.2999999999999998</v>
      </c>
      <c r="CJ14" s="34">
        <v>749.69</v>
      </c>
      <c r="CK14" s="34">
        <v>322.48</v>
      </c>
      <c r="CL14" s="34">
        <v>536.09</v>
      </c>
      <c r="CM14" s="34">
        <v>12.02</v>
      </c>
      <c r="CN14" s="34">
        <v>8.5500000000000007</v>
      </c>
      <c r="CO14" s="34">
        <v>10.28</v>
      </c>
      <c r="CP14" s="34">
        <v>9.76</v>
      </c>
      <c r="CQ14" s="34">
        <v>0.26</v>
      </c>
    </row>
    <row r="15" spans="1:96" x14ac:dyDescent="0.25">
      <c r="A15" s="21"/>
      <c r="B15" s="22" t="s">
        <v>102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4"/>
      <c r="CD15" s="24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</row>
    <row r="16" spans="1:96" s="20" customFormat="1" x14ac:dyDescent="0.25">
      <c r="A16" s="21" t="str">
        <f>"-"</f>
        <v>-</v>
      </c>
      <c r="B16" s="27" t="s">
        <v>307</v>
      </c>
      <c r="C16" s="23" t="str">
        <f>"100"</f>
        <v>100</v>
      </c>
      <c r="D16" s="23">
        <v>1.5</v>
      </c>
      <c r="E16" s="23">
        <v>0</v>
      </c>
      <c r="F16" s="23">
        <v>0.5</v>
      </c>
      <c r="G16" s="23">
        <v>0.5</v>
      </c>
      <c r="H16" s="23">
        <v>22.7</v>
      </c>
      <c r="I16" s="23">
        <v>95.500000000000014</v>
      </c>
      <c r="J16" s="23">
        <v>0.2</v>
      </c>
      <c r="K16" s="23">
        <v>0</v>
      </c>
      <c r="L16" s="23">
        <v>0</v>
      </c>
      <c r="M16" s="23">
        <v>0</v>
      </c>
      <c r="N16" s="23">
        <v>19</v>
      </c>
      <c r="O16" s="23">
        <v>2</v>
      </c>
      <c r="P16" s="23">
        <v>1.7</v>
      </c>
      <c r="Q16" s="23">
        <v>0</v>
      </c>
      <c r="R16" s="23">
        <v>0</v>
      </c>
      <c r="S16" s="23">
        <v>0.4</v>
      </c>
      <c r="T16" s="23">
        <v>0.9</v>
      </c>
      <c r="U16" s="23">
        <v>31</v>
      </c>
      <c r="V16" s="23">
        <v>348</v>
      </c>
      <c r="W16" s="23">
        <v>8</v>
      </c>
      <c r="X16" s="23">
        <v>42</v>
      </c>
      <c r="Y16" s="23">
        <v>28</v>
      </c>
      <c r="Z16" s="23">
        <v>0.6</v>
      </c>
      <c r="AA16" s="23">
        <v>0</v>
      </c>
      <c r="AB16" s="23">
        <v>120</v>
      </c>
      <c r="AC16" s="23">
        <v>20</v>
      </c>
      <c r="AD16" s="23">
        <v>0.4</v>
      </c>
      <c r="AE16" s="23">
        <v>0.04</v>
      </c>
      <c r="AF16" s="23">
        <v>0.05</v>
      </c>
      <c r="AG16" s="23">
        <v>0.6</v>
      </c>
      <c r="AH16" s="23">
        <v>0.9</v>
      </c>
      <c r="AI16" s="23">
        <v>10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74</v>
      </c>
      <c r="CC16" s="24"/>
      <c r="CD16" s="24"/>
      <c r="CE16" s="20">
        <v>20</v>
      </c>
      <c r="CG16" s="20">
        <v>4</v>
      </c>
      <c r="CH16" s="20">
        <v>1</v>
      </c>
      <c r="CI16" s="20">
        <v>2.5</v>
      </c>
      <c r="CJ16" s="20">
        <v>200</v>
      </c>
      <c r="CK16" s="20">
        <v>82</v>
      </c>
      <c r="CL16" s="20">
        <v>141</v>
      </c>
      <c r="CM16" s="20">
        <v>12.6</v>
      </c>
      <c r="CN16" s="20">
        <v>12.6</v>
      </c>
      <c r="CO16" s="20">
        <v>12.6</v>
      </c>
      <c r="CP16" s="20">
        <v>0</v>
      </c>
      <c r="CQ16" s="20">
        <v>0</v>
      </c>
      <c r="CR16" s="29"/>
    </row>
    <row r="17" spans="1:96" s="30" customFormat="1" x14ac:dyDescent="0.25">
      <c r="A17" s="31"/>
      <c r="B17" s="32" t="s">
        <v>104</v>
      </c>
      <c r="C17" s="33"/>
      <c r="D17" s="33">
        <v>1.5</v>
      </c>
      <c r="E17" s="33">
        <v>0</v>
      </c>
      <c r="F17" s="33">
        <v>0.5</v>
      </c>
      <c r="G17" s="33">
        <v>0.5</v>
      </c>
      <c r="H17" s="33">
        <v>22.7</v>
      </c>
      <c r="I17" s="33">
        <v>95.5</v>
      </c>
      <c r="J17" s="33">
        <v>0.2</v>
      </c>
      <c r="K17" s="33">
        <v>0</v>
      </c>
      <c r="L17" s="33">
        <v>0</v>
      </c>
      <c r="M17" s="33">
        <v>0</v>
      </c>
      <c r="N17" s="33">
        <v>19</v>
      </c>
      <c r="O17" s="33">
        <v>2</v>
      </c>
      <c r="P17" s="33">
        <v>1.7</v>
      </c>
      <c r="Q17" s="33">
        <v>0</v>
      </c>
      <c r="R17" s="33">
        <v>0</v>
      </c>
      <c r="S17" s="33">
        <v>0.4</v>
      </c>
      <c r="T17" s="33">
        <v>0.9</v>
      </c>
      <c r="U17" s="33">
        <v>31</v>
      </c>
      <c r="V17" s="33">
        <v>348</v>
      </c>
      <c r="W17" s="33">
        <v>8</v>
      </c>
      <c r="X17" s="33">
        <v>42</v>
      </c>
      <c r="Y17" s="33">
        <v>28</v>
      </c>
      <c r="Z17" s="33">
        <v>0.6</v>
      </c>
      <c r="AA17" s="33">
        <v>0</v>
      </c>
      <c r="AB17" s="33">
        <v>120</v>
      </c>
      <c r="AC17" s="33">
        <v>20</v>
      </c>
      <c r="AD17" s="33">
        <v>0.4</v>
      </c>
      <c r="AE17" s="33">
        <v>0.04</v>
      </c>
      <c r="AF17" s="33">
        <v>0.05</v>
      </c>
      <c r="AG17" s="33">
        <v>0.6</v>
      </c>
      <c r="AH17" s="33">
        <v>0.9</v>
      </c>
      <c r="AI17" s="33">
        <v>10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74</v>
      </c>
      <c r="CC17" s="25"/>
      <c r="CD17" s="25">
        <f>$I$17/$I$33*100</f>
        <v>9.0952380952380949</v>
      </c>
      <c r="CE17" s="34">
        <v>20</v>
      </c>
      <c r="CF17" s="34"/>
      <c r="CG17" s="34">
        <v>4</v>
      </c>
      <c r="CH17" s="34">
        <v>1</v>
      </c>
      <c r="CI17" s="34">
        <v>2.5</v>
      </c>
      <c r="CJ17" s="34">
        <v>200</v>
      </c>
      <c r="CK17" s="34">
        <v>82</v>
      </c>
      <c r="CL17" s="34">
        <v>141</v>
      </c>
      <c r="CM17" s="34">
        <v>12.6</v>
      </c>
      <c r="CN17" s="34">
        <v>12.6</v>
      </c>
      <c r="CO17" s="34">
        <v>12.6</v>
      </c>
      <c r="CP17" s="34">
        <v>0</v>
      </c>
      <c r="CQ17" s="34">
        <v>0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"20"</f>
        <v>20</v>
      </c>
      <c r="D19" s="23">
        <v>1.32</v>
      </c>
      <c r="E19" s="23">
        <v>0</v>
      </c>
      <c r="F19" s="23">
        <v>0.13</v>
      </c>
      <c r="G19" s="23">
        <v>0.13</v>
      </c>
      <c r="H19" s="23">
        <v>9.3800000000000008</v>
      </c>
      <c r="I19" s="23">
        <v>44.780199999999994</v>
      </c>
      <c r="J19" s="23">
        <v>0</v>
      </c>
      <c r="K19" s="23">
        <v>0</v>
      </c>
      <c r="L19" s="23">
        <v>0</v>
      </c>
      <c r="M19" s="23">
        <v>0</v>
      </c>
      <c r="N19" s="23">
        <v>0.22</v>
      </c>
      <c r="O19" s="23">
        <v>9.1199999999999992</v>
      </c>
      <c r="P19" s="23">
        <v>0.04</v>
      </c>
      <c r="Q19" s="23">
        <v>0</v>
      </c>
      <c r="R19" s="23">
        <v>0</v>
      </c>
      <c r="S19" s="23">
        <v>0</v>
      </c>
      <c r="T19" s="23">
        <v>0.36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63.86</v>
      </c>
      <c r="AL19" s="20">
        <v>66.47</v>
      </c>
      <c r="AM19" s="20">
        <v>101.79</v>
      </c>
      <c r="AN19" s="20">
        <v>33.76</v>
      </c>
      <c r="AO19" s="20">
        <v>20.010000000000002</v>
      </c>
      <c r="AP19" s="20">
        <v>40.020000000000003</v>
      </c>
      <c r="AQ19" s="20">
        <v>15.14</v>
      </c>
      <c r="AR19" s="20">
        <v>72.38</v>
      </c>
      <c r="AS19" s="20">
        <v>44.89</v>
      </c>
      <c r="AT19" s="20">
        <v>62.64</v>
      </c>
      <c r="AU19" s="20">
        <v>51.68</v>
      </c>
      <c r="AV19" s="20">
        <v>27.14</v>
      </c>
      <c r="AW19" s="20">
        <v>48.02</v>
      </c>
      <c r="AX19" s="20">
        <v>401.59</v>
      </c>
      <c r="AY19" s="20">
        <v>0</v>
      </c>
      <c r="AZ19" s="20">
        <v>130.85</v>
      </c>
      <c r="BA19" s="20">
        <v>56.9</v>
      </c>
      <c r="BB19" s="20">
        <v>37.76</v>
      </c>
      <c r="BC19" s="20">
        <v>29.93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0.06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7.82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3800</v>
      </c>
      <c r="CK19" s="20">
        <v>1464</v>
      </c>
      <c r="CL19" s="20">
        <v>2632</v>
      </c>
      <c r="CM19" s="20">
        <v>30.4</v>
      </c>
      <c r="CN19" s="20">
        <v>30.4</v>
      </c>
      <c r="CO19" s="20">
        <v>30.4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"8/16"</f>
        <v>8/16</v>
      </c>
      <c r="B20" s="27" t="s">
        <v>106</v>
      </c>
      <c r="C20" s="23" t="str">
        <f>"30"</f>
        <v>30</v>
      </c>
      <c r="D20" s="23">
        <v>1.98</v>
      </c>
      <c r="E20" s="23">
        <v>0</v>
      </c>
      <c r="F20" s="23">
        <v>0.36</v>
      </c>
      <c r="G20" s="23">
        <v>0.36</v>
      </c>
      <c r="H20" s="23">
        <v>12.51</v>
      </c>
      <c r="I20" s="23">
        <v>58.013999999999996</v>
      </c>
      <c r="J20" s="23">
        <v>0.06</v>
      </c>
      <c r="K20" s="23">
        <v>0</v>
      </c>
      <c r="L20" s="23">
        <v>0</v>
      </c>
      <c r="M20" s="23">
        <v>0</v>
      </c>
      <c r="N20" s="23">
        <v>0.36</v>
      </c>
      <c r="O20" s="23">
        <v>9.66</v>
      </c>
      <c r="P20" s="23">
        <v>2.4900000000000002</v>
      </c>
      <c r="Q20" s="23">
        <v>0</v>
      </c>
      <c r="R20" s="23">
        <v>0</v>
      </c>
      <c r="S20" s="23">
        <v>0.3</v>
      </c>
      <c r="T20" s="23">
        <v>0.75</v>
      </c>
      <c r="U20" s="23">
        <v>183</v>
      </c>
      <c r="V20" s="23">
        <v>73.5</v>
      </c>
      <c r="W20" s="23">
        <v>10.5</v>
      </c>
      <c r="X20" s="23">
        <v>14.1</v>
      </c>
      <c r="Y20" s="23">
        <v>47.4</v>
      </c>
      <c r="Z20" s="23">
        <v>1.17</v>
      </c>
      <c r="AA20" s="23">
        <v>0</v>
      </c>
      <c r="AB20" s="23">
        <v>1.5</v>
      </c>
      <c r="AC20" s="23">
        <v>0.3</v>
      </c>
      <c r="AD20" s="23">
        <v>0.42</v>
      </c>
      <c r="AE20" s="23">
        <v>0.05</v>
      </c>
      <c r="AF20" s="23">
        <v>0.02</v>
      </c>
      <c r="AG20" s="23">
        <v>0.21</v>
      </c>
      <c r="AH20" s="23">
        <v>0.6</v>
      </c>
      <c r="AI20" s="23">
        <v>0</v>
      </c>
      <c r="AJ20" s="20">
        <v>0</v>
      </c>
      <c r="AK20" s="20">
        <v>96.6</v>
      </c>
      <c r="AL20" s="20">
        <v>74.400000000000006</v>
      </c>
      <c r="AM20" s="20">
        <v>128.1</v>
      </c>
      <c r="AN20" s="20">
        <v>66.900000000000006</v>
      </c>
      <c r="AO20" s="20">
        <v>27.9</v>
      </c>
      <c r="AP20" s="20">
        <v>59.4</v>
      </c>
      <c r="AQ20" s="20">
        <v>24</v>
      </c>
      <c r="AR20" s="20">
        <v>111.3</v>
      </c>
      <c r="AS20" s="20">
        <v>89.1</v>
      </c>
      <c r="AT20" s="20">
        <v>87.3</v>
      </c>
      <c r="AU20" s="20">
        <v>139.19999999999999</v>
      </c>
      <c r="AV20" s="20">
        <v>37.200000000000003</v>
      </c>
      <c r="AW20" s="20">
        <v>93</v>
      </c>
      <c r="AX20" s="20">
        <v>467.7</v>
      </c>
      <c r="AY20" s="20">
        <v>0</v>
      </c>
      <c r="AZ20" s="20">
        <v>157.80000000000001</v>
      </c>
      <c r="BA20" s="20">
        <v>87.3</v>
      </c>
      <c r="BB20" s="20">
        <v>54</v>
      </c>
      <c r="BC20" s="20">
        <v>39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0.01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14.1</v>
      </c>
      <c r="CC20" s="24"/>
      <c r="CD20" s="24"/>
      <c r="CE20" s="20">
        <v>0.25</v>
      </c>
      <c r="CF20" s="20"/>
      <c r="CG20" s="20">
        <v>20</v>
      </c>
      <c r="CH20" s="20">
        <v>20</v>
      </c>
      <c r="CI20" s="20">
        <v>20</v>
      </c>
      <c r="CJ20" s="20">
        <v>3800</v>
      </c>
      <c r="CK20" s="20">
        <v>1464</v>
      </c>
      <c r="CL20" s="20">
        <v>2632</v>
      </c>
      <c r="CM20" s="20">
        <v>38</v>
      </c>
      <c r="CN20" s="20">
        <v>31.6</v>
      </c>
      <c r="CO20" s="20">
        <v>34.799999999999997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"4/2"</f>
        <v>4/2</v>
      </c>
      <c r="B21" s="27" t="s">
        <v>107</v>
      </c>
      <c r="C21" s="23" t="str">
        <f>"150"</f>
        <v>150</v>
      </c>
      <c r="D21" s="23">
        <v>1.31</v>
      </c>
      <c r="E21" s="23">
        <v>0</v>
      </c>
      <c r="F21" s="23">
        <v>3.28</v>
      </c>
      <c r="G21" s="23">
        <v>3.16</v>
      </c>
      <c r="H21" s="23">
        <v>10.35</v>
      </c>
      <c r="I21" s="23">
        <v>72.869980560000002</v>
      </c>
      <c r="J21" s="23">
        <v>0.74</v>
      </c>
      <c r="K21" s="23">
        <v>1.95</v>
      </c>
      <c r="L21" s="23">
        <v>0</v>
      </c>
      <c r="M21" s="23">
        <v>0</v>
      </c>
      <c r="N21" s="23">
        <v>5.16</v>
      </c>
      <c r="O21" s="23">
        <v>3.64</v>
      </c>
      <c r="P21" s="23">
        <v>1.56</v>
      </c>
      <c r="Q21" s="23">
        <v>0</v>
      </c>
      <c r="R21" s="23">
        <v>0</v>
      </c>
      <c r="S21" s="23">
        <v>0.15</v>
      </c>
      <c r="T21" s="23">
        <v>1.1299999999999999</v>
      </c>
      <c r="U21" s="23">
        <v>138.79</v>
      </c>
      <c r="V21" s="23">
        <v>257.08</v>
      </c>
      <c r="W21" s="23">
        <v>22.46</v>
      </c>
      <c r="X21" s="23">
        <v>16.04</v>
      </c>
      <c r="Y21" s="23">
        <v>36.69</v>
      </c>
      <c r="Z21" s="23">
        <v>0.79</v>
      </c>
      <c r="AA21" s="23">
        <v>2.27</v>
      </c>
      <c r="AB21" s="23">
        <v>584.6</v>
      </c>
      <c r="AC21" s="23">
        <v>125.63</v>
      </c>
      <c r="AD21" s="23">
        <v>1.43</v>
      </c>
      <c r="AE21" s="23">
        <v>0.03</v>
      </c>
      <c r="AF21" s="23">
        <v>0.03</v>
      </c>
      <c r="AG21" s="23">
        <v>0.4</v>
      </c>
      <c r="AH21" s="23">
        <v>0.75</v>
      </c>
      <c r="AI21" s="23">
        <v>4.09</v>
      </c>
      <c r="AJ21" s="20">
        <v>0</v>
      </c>
      <c r="AK21" s="20">
        <v>65.2</v>
      </c>
      <c r="AL21" s="20">
        <v>62.08</v>
      </c>
      <c r="AM21" s="20">
        <v>98.77</v>
      </c>
      <c r="AN21" s="20">
        <v>110.78</v>
      </c>
      <c r="AO21" s="20">
        <v>28.76</v>
      </c>
      <c r="AP21" s="20">
        <v>62.03</v>
      </c>
      <c r="AQ21" s="20">
        <v>18.36</v>
      </c>
      <c r="AR21" s="20">
        <v>57.24</v>
      </c>
      <c r="AS21" s="20">
        <v>72.959999999999994</v>
      </c>
      <c r="AT21" s="20">
        <v>107.63</v>
      </c>
      <c r="AU21" s="20">
        <v>215.21</v>
      </c>
      <c r="AV21" s="20">
        <v>35.01</v>
      </c>
      <c r="AW21" s="20">
        <v>61.01</v>
      </c>
      <c r="AX21" s="20">
        <v>287.68</v>
      </c>
      <c r="AY21" s="20">
        <v>0</v>
      </c>
      <c r="AZ21" s="20">
        <v>57.2</v>
      </c>
      <c r="BA21" s="20">
        <v>63.43</v>
      </c>
      <c r="BB21" s="20">
        <v>51.96</v>
      </c>
      <c r="BC21" s="20">
        <v>20.02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0.18</v>
      </c>
      <c r="BL21" s="20">
        <v>0</v>
      </c>
      <c r="BM21" s="20">
        <v>0.11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0.66</v>
      </c>
      <c r="BT21" s="20">
        <v>0</v>
      </c>
      <c r="BU21" s="20">
        <v>0</v>
      </c>
      <c r="BV21" s="20">
        <v>1.8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188.91</v>
      </c>
      <c r="CC21" s="24"/>
      <c r="CD21" s="24"/>
      <c r="CE21" s="20">
        <v>99.7</v>
      </c>
      <c r="CF21" s="20"/>
      <c r="CG21" s="20">
        <v>19.399999999999999</v>
      </c>
      <c r="CH21" s="20">
        <v>13.31</v>
      </c>
      <c r="CI21" s="20">
        <v>16.36</v>
      </c>
      <c r="CJ21" s="20">
        <v>802.56</v>
      </c>
      <c r="CK21" s="20">
        <v>306.25</v>
      </c>
      <c r="CL21" s="20">
        <v>554.4</v>
      </c>
      <c r="CM21" s="20">
        <v>33.49</v>
      </c>
      <c r="CN21" s="20">
        <v>17.760000000000002</v>
      </c>
      <c r="CO21" s="20">
        <v>25.63</v>
      </c>
      <c r="CP21" s="20">
        <v>0.78</v>
      </c>
      <c r="CQ21" s="20">
        <v>0.3</v>
      </c>
      <c r="CR21" s="28"/>
    </row>
    <row r="22" spans="1:96" s="26" customFormat="1" x14ac:dyDescent="0.25">
      <c r="A22" s="21" t="str">
        <f>"3/9"</f>
        <v>3/9</v>
      </c>
      <c r="B22" s="27" t="s">
        <v>308</v>
      </c>
      <c r="C22" s="23" t="str">
        <f>"150"</f>
        <v>150</v>
      </c>
      <c r="D22" s="23">
        <v>14.82</v>
      </c>
      <c r="E22" s="23">
        <v>13.56</v>
      </c>
      <c r="F22" s="23">
        <v>16.36</v>
      </c>
      <c r="G22" s="23">
        <v>7.92</v>
      </c>
      <c r="H22" s="23">
        <v>15.99</v>
      </c>
      <c r="I22" s="23">
        <v>268.74161928000001</v>
      </c>
      <c r="J22" s="23">
        <v>4.78</v>
      </c>
      <c r="K22" s="23">
        <v>5.46</v>
      </c>
      <c r="L22" s="23">
        <v>0</v>
      </c>
      <c r="M22" s="23">
        <v>0</v>
      </c>
      <c r="N22" s="23">
        <v>2.2799999999999998</v>
      </c>
      <c r="O22" s="23">
        <v>12.13</v>
      </c>
      <c r="P22" s="23">
        <v>1.59</v>
      </c>
      <c r="Q22" s="23">
        <v>0</v>
      </c>
      <c r="R22" s="23">
        <v>0</v>
      </c>
      <c r="S22" s="23">
        <v>0.23</v>
      </c>
      <c r="T22" s="23">
        <v>2.23</v>
      </c>
      <c r="U22" s="23">
        <v>195.13</v>
      </c>
      <c r="V22" s="23">
        <v>490.99</v>
      </c>
      <c r="W22" s="23">
        <v>23.81</v>
      </c>
      <c r="X22" s="23">
        <v>30.68</v>
      </c>
      <c r="Y22" s="23">
        <v>149</v>
      </c>
      <c r="Z22" s="23">
        <v>1.64</v>
      </c>
      <c r="AA22" s="23">
        <v>20.87</v>
      </c>
      <c r="AB22" s="23">
        <v>1092.46</v>
      </c>
      <c r="AC22" s="23">
        <v>326.20999999999998</v>
      </c>
      <c r="AD22" s="23">
        <v>4.3</v>
      </c>
      <c r="AE22" s="23">
        <v>0.09</v>
      </c>
      <c r="AF22" s="23">
        <v>0.14000000000000001</v>
      </c>
      <c r="AG22" s="23">
        <v>5.22</v>
      </c>
      <c r="AH22" s="23">
        <v>12.17</v>
      </c>
      <c r="AI22" s="23">
        <v>4.2699999999999996</v>
      </c>
      <c r="AJ22" s="20">
        <v>0</v>
      </c>
      <c r="AK22" s="20">
        <v>649.47</v>
      </c>
      <c r="AL22" s="20">
        <v>530.26</v>
      </c>
      <c r="AM22" s="20">
        <v>1051.2</v>
      </c>
      <c r="AN22" s="20">
        <v>1164.03</v>
      </c>
      <c r="AO22" s="20">
        <v>342.19</v>
      </c>
      <c r="AP22" s="20">
        <v>640.69000000000005</v>
      </c>
      <c r="AQ22" s="20">
        <v>223.9</v>
      </c>
      <c r="AR22" s="20">
        <v>567.85</v>
      </c>
      <c r="AS22" s="20">
        <v>866.4</v>
      </c>
      <c r="AT22" s="20">
        <v>995.57</v>
      </c>
      <c r="AU22" s="20">
        <v>1220.5999999999999</v>
      </c>
      <c r="AV22" s="20">
        <v>357.47</v>
      </c>
      <c r="AW22" s="20">
        <v>1005.53</v>
      </c>
      <c r="AX22" s="20">
        <v>2075.7800000000002</v>
      </c>
      <c r="AY22" s="20">
        <v>105.77</v>
      </c>
      <c r="AZ22" s="20">
        <v>663.01</v>
      </c>
      <c r="BA22" s="20">
        <v>637.85</v>
      </c>
      <c r="BB22" s="20">
        <v>479.99</v>
      </c>
      <c r="BC22" s="20">
        <v>172.91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0.47</v>
      </c>
      <c r="BL22" s="20">
        <v>0</v>
      </c>
      <c r="BM22" s="20">
        <v>0.28000000000000003</v>
      </c>
      <c r="BN22" s="20">
        <v>0.02</v>
      </c>
      <c r="BO22" s="20">
        <v>0.05</v>
      </c>
      <c r="BP22" s="20">
        <v>0</v>
      </c>
      <c r="BQ22" s="20">
        <v>0</v>
      </c>
      <c r="BR22" s="20">
        <v>0</v>
      </c>
      <c r="BS22" s="20">
        <v>1.69</v>
      </c>
      <c r="BT22" s="20">
        <v>0</v>
      </c>
      <c r="BU22" s="20">
        <v>0</v>
      </c>
      <c r="BV22" s="20">
        <v>4.54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181.96</v>
      </c>
      <c r="CC22" s="24"/>
      <c r="CD22" s="24"/>
      <c r="CE22" s="20">
        <v>202.94</v>
      </c>
      <c r="CF22" s="20"/>
      <c r="CG22" s="20">
        <v>27.44</v>
      </c>
      <c r="CH22" s="20">
        <v>15.96</v>
      </c>
      <c r="CI22" s="20">
        <v>21.7</v>
      </c>
      <c r="CJ22" s="20">
        <v>3337.61</v>
      </c>
      <c r="CK22" s="20">
        <v>2129.98</v>
      </c>
      <c r="CL22" s="20">
        <v>2733.79</v>
      </c>
      <c r="CM22" s="20">
        <v>43.89</v>
      </c>
      <c r="CN22" s="20">
        <v>21.73</v>
      </c>
      <c r="CO22" s="20">
        <v>32.83</v>
      </c>
      <c r="CP22" s="20">
        <v>0</v>
      </c>
      <c r="CQ22" s="20">
        <v>0.38</v>
      </c>
      <c r="CR22" s="28"/>
    </row>
    <row r="23" spans="1:96" s="26" customFormat="1" x14ac:dyDescent="0.25">
      <c r="A23" s="21" t="str">
        <f>"7/10"</f>
        <v>7/10</v>
      </c>
      <c r="B23" s="27" t="s">
        <v>110</v>
      </c>
      <c r="C23" s="23" t="str">
        <f>"150"</f>
        <v>150</v>
      </c>
      <c r="D23" s="23">
        <v>0.12</v>
      </c>
      <c r="E23" s="23">
        <v>0</v>
      </c>
      <c r="F23" s="23">
        <v>0.03</v>
      </c>
      <c r="G23" s="23">
        <v>0.03</v>
      </c>
      <c r="H23" s="23">
        <v>9.15</v>
      </c>
      <c r="I23" s="23">
        <v>35.765864999999998</v>
      </c>
      <c r="J23" s="23">
        <v>0</v>
      </c>
      <c r="K23" s="23">
        <v>0</v>
      </c>
      <c r="L23" s="23">
        <v>0</v>
      </c>
      <c r="M23" s="23">
        <v>0</v>
      </c>
      <c r="N23" s="23">
        <v>8.8800000000000008</v>
      </c>
      <c r="O23" s="23">
        <v>0.01</v>
      </c>
      <c r="P23" s="23">
        <v>0.26</v>
      </c>
      <c r="Q23" s="23">
        <v>0</v>
      </c>
      <c r="R23" s="23">
        <v>0</v>
      </c>
      <c r="S23" s="23">
        <v>0.24</v>
      </c>
      <c r="T23" s="23">
        <v>0.1</v>
      </c>
      <c r="U23" s="23">
        <v>3.04</v>
      </c>
      <c r="V23" s="23">
        <v>38.24</v>
      </c>
      <c r="W23" s="23">
        <v>5.6</v>
      </c>
      <c r="X23" s="23">
        <v>3.71</v>
      </c>
      <c r="Y23" s="23">
        <v>4.1900000000000004</v>
      </c>
      <c r="Z23" s="23">
        <v>0.09</v>
      </c>
      <c r="AA23" s="23">
        <v>0</v>
      </c>
      <c r="AB23" s="23">
        <v>13.5</v>
      </c>
      <c r="AC23" s="23">
        <v>2.5499999999999998</v>
      </c>
      <c r="AD23" s="23">
        <v>0.05</v>
      </c>
      <c r="AE23" s="23">
        <v>0</v>
      </c>
      <c r="AF23" s="23">
        <v>0</v>
      </c>
      <c r="AG23" s="23">
        <v>0.05</v>
      </c>
      <c r="AH23" s="23">
        <v>0.08</v>
      </c>
      <c r="AI23" s="23">
        <v>0.9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170.17</v>
      </c>
      <c r="CC23" s="24"/>
      <c r="CD23" s="24"/>
      <c r="CE23" s="20">
        <v>2.25</v>
      </c>
      <c r="CF23" s="20"/>
      <c r="CG23" s="20">
        <v>3.59</v>
      </c>
      <c r="CH23" s="20">
        <v>3.59</v>
      </c>
      <c r="CI23" s="20">
        <v>3.59</v>
      </c>
      <c r="CJ23" s="20">
        <v>408.75</v>
      </c>
      <c r="CK23" s="20">
        <v>156.44999999999999</v>
      </c>
      <c r="CL23" s="20">
        <v>282.60000000000002</v>
      </c>
      <c r="CM23" s="20">
        <v>38.22</v>
      </c>
      <c r="CN23" s="20">
        <v>22.7</v>
      </c>
      <c r="CO23" s="20">
        <v>30.46</v>
      </c>
      <c r="CP23" s="20">
        <v>7.5</v>
      </c>
      <c r="CQ23" s="20">
        <v>0</v>
      </c>
      <c r="CR23" s="28"/>
    </row>
    <row r="24" spans="1:96" s="20" customFormat="1" x14ac:dyDescent="0.25">
      <c r="A24" s="21" t="str">
        <f>"1/1"</f>
        <v>1/1</v>
      </c>
      <c r="B24" s="27" t="s">
        <v>111</v>
      </c>
      <c r="C24" s="23" t="str">
        <f>"30"</f>
        <v>30</v>
      </c>
      <c r="D24" s="23">
        <v>0.91</v>
      </c>
      <c r="E24" s="23">
        <v>0</v>
      </c>
      <c r="F24" s="23">
        <v>1.23</v>
      </c>
      <c r="G24" s="23">
        <v>1.23</v>
      </c>
      <c r="H24" s="23">
        <v>3.35</v>
      </c>
      <c r="I24" s="23">
        <v>25.261655999999999</v>
      </c>
      <c r="J24" s="23">
        <v>0.15</v>
      </c>
      <c r="K24" s="23">
        <v>0.78</v>
      </c>
      <c r="L24" s="23">
        <v>0</v>
      </c>
      <c r="M24" s="23">
        <v>0</v>
      </c>
      <c r="N24" s="23">
        <v>0.97</v>
      </c>
      <c r="O24" s="23">
        <v>0.94</v>
      </c>
      <c r="P24" s="23">
        <v>1.44</v>
      </c>
      <c r="Q24" s="23">
        <v>0</v>
      </c>
      <c r="R24" s="23">
        <v>0</v>
      </c>
      <c r="S24" s="23">
        <v>0.03</v>
      </c>
      <c r="T24" s="23">
        <v>0.38</v>
      </c>
      <c r="U24" s="23">
        <v>105.84</v>
      </c>
      <c r="V24" s="23">
        <v>29.11</v>
      </c>
      <c r="W24" s="23">
        <v>5.88</v>
      </c>
      <c r="X24" s="23">
        <v>6.17</v>
      </c>
      <c r="Y24" s="23">
        <v>18.25</v>
      </c>
      <c r="Z24" s="23">
        <v>0.21</v>
      </c>
      <c r="AA24" s="23">
        <v>0</v>
      </c>
      <c r="AB24" s="23">
        <v>88.2</v>
      </c>
      <c r="AC24" s="23">
        <v>15</v>
      </c>
      <c r="AD24" s="23">
        <v>0.59</v>
      </c>
      <c r="AE24" s="23">
        <v>0.03</v>
      </c>
      <c r="AF24" s="23">
        <v>0.01</v>
      </c>
      <c r="AG24" s="23">
        <v>0.21</v>
      </c>
      <c r="AH24" s="23">
        <v>0.39</v>
      </c>
      <c r="AI24" s="23">
        <v>2.94</v>
      </c>
      <c r="AJ24" s="20">
        <v>0</v>
      </c>
      <c r="AK24" s="20">
        <v>47.04</v>
      </c>
      <c r="AL24" s="20">
        <v>41.16</v>
      </c>
      <c r="AM24" s="20">
        <v>67.62</v>
      </c>
      <c r="AN24" s="20">
        <v>67.62</v>
      </c>
      <c r="AO24" s="20">
        <v>8.82</v>
      </c>
      <c r="AP24" s="20">
        <v>44.1</v>
      </c>
      <c r="AQ24" s="20">
        <v>10.58</v>
      </c>
      <c r="AR24" s="20">
        <v>38.22</v>
      </c>
      <c r="AS24" s="20">
        <v>41.16</v>
      </c>
      <c r="AT24" s="20">
        <v>100.84</v>
      </c>
      <c r="AU24" s="20">
        <v>138.18</v>
      </c>
      <c r="AV24" s="20">
        <v>18.82</v>
      </c>
      <c r="AW24" s="20">
        <v>47.04</v>
      </c>
      <c r="AX24" s="20">
        <v>102.9</v>
      </c>
      <c r="AY24" s="20">
        <v>0</v>
      </c>
      <c r="AZ24" s="20">
        <v>44.98</v>
      </c>
      <c r="BA24" s="20">
        <v>47.92</v>
      </c>
      <c r="BB24" s="20">
        <v>29.4</v>
      </c>
      <c r="BC24" s="20">
        <v>8.5299999999999994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7.0000000000000007E-2</v>
      </c>
      <c r="BL24" s="20">
        <v>0</v>
      </c>
      <c r="BM24" s="20">
        <v>0.05</v>
      </c>
      <c r="BN24" s="20">
        <v>0</v>
      </c>
      <c r="BO24" s="20">
        <v>0.01</v>
      </c>
      <c r="BP24" s="20">
        <v>0</v>
      </c>
      <c r="BQ24" s="20">
        <v>0</v>
      </c>
      <c r="BR24" s="20">
        <v>0</v>
      </c>
      <c r="BS24" s="20">
        <v>0.28000000000000003</v>
      </c>
      <c r="BT24" s="20">
        <v>0</v>
      </c>
      <c r="BU24" s="20">
        <v>0</v>
      </c>
      <c r="BV24" s="20">
        <v>0.69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25.17</v>
      </c>
      <c r="CC24" s="24"/>
      <c r="CD24" s="24"/>
      <c r="CE24" s="20">
        <v>14.7</v>
      </c>
      <c r="CG24" s="20">
        <v>2.4500000000000002</v>
      </c>
      <c r="CH24" s="20">
        <v>0.61</v>
      </c>
      <c r="CI24" s="20">
        <v>1.53</v>
      </c>
      <c r="CJ24" s="20">
        <v>257.39999999999998</v>
      </c>
      <c r="CK24" s="20">
        <v>60.98</v>
      </c>
      <c r="CL24" s="20">
        <v>159.19</v>
      </c>
      <c r="CM24" s="20">
        <v>5.04</v>
      </c>
      <c r="CN24" s="20">
        <v>4.03</v>
      </c>
      <c r="CO24" s="20">
        <v>4.53</v>
      </c>
      <c r="CP24" s="20">
        <v>0</v>
      </c>
      <c r="CQ24" s="20">
        <v>0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20.46</v>
      </c>
      <c r="E25" s="33">
        <v>13.56</v>
      </c>
      <c r="F25" s="33">
        <v>21.39</v>
      </c>
      <c r="G25" s="33">
        <v>12.84</v>
      </c>
      <c r="H25" s="33">
        <v>60.74</v>
      </c>
      <c r="I25" s="33">
        <v>505.43</v>
      </c>
      <c r="J25" s="33">
        <v>5.74</v>
      </c>
      <c r="K25" s="33">
        <v>8.19</v>
      </c>
      <c r="L25" s="33">
        <v>0</v>
      </c>
      <c r="M25" s="33">
        <v>0</v>
      </c>
      <c r="N25" s="33">
        <v>17.86</v>
      </c>
      <c r="O25" s="33">
        <v>35.5</v>
      </c>
      <c r="P25" s="33">
        <v>7.37</v>
      </c>
      <c r="Q25" s="33">
        <v>0</v>
      </c>
      <c r="R25" s="33">
        <v>0</v>
      </c>
      <c r="S25" s="33">
        <v>0.96</v>
      </c>
      <c r="T25" s="33">
        <v>4.95</v>
      </c>
      <c r="U25" s="33">
        <v>625.80999999999995</v>
      </c>
      <c r="V25" s="33">
        <v>888.91</v>
      </c>
      <c r="W25" s="33">
        <v>68.25</v>
      </c>
      <c r="X25" s="33">
        <v>70.7</v>
      </c>
      <c r="Y25" s="33">
        <v>255.53</v>
      </c>
      <c r="Z25" s="33">
        <v>3.9</v>
      </c>
      <c r="AA25" s="33">
        <v>23.13</v>
      </c>
      <c r="AB25" s="33">
        <v>1780.25</v>
      </c>
      <c r="AC25" s="33">
        <v>469.69</v>
      </c>
      <c r="AD25" s="33">
        <v>6.79</v>
      </c>
      <c r="AE25" s="33">
        <v>0.22</v>
      </c>
      <c r="AF25" s="33">
        <v>0.21</v>
      </c>
      <c r="AG25" s="33">
        <v>6.08</v>
      </c>
      <c r="AH25" s="33">
        <v>13.99</v>
      </c>
      <c r="AI25" s="33">
        <v>12.2</v>
      </c>
      <c r="AJ25" s="34">
        <v>0</v>
      </c>
      <c r="AK25" s="34">
        <v>922.17</v>
      </c>
      <c r="AL25" s="34">
        <v>774.37</v>
      </c>
      <c r="AM25" s="34">
        <v>1447.48</v>
      </c>
      <c r="AN25" s="34">
        <v>1443.09</v>
      </c>
      <c r="AO25" s="34">
        <v>427.68</v>
      </c>
      <c r="AP25" s="34">
        <v>846.24</v>
      </c>
      <c r="AQ25" s="34">
        <v>291.98</v>
      </c>
      <c r="AR25" s="34">
        <v>846.99</v>
      </c>
      <c r="AS25" s="34">
        <v>1114.51</v>
      </c>
      <c r="AT25" s="34">
        <v>1353.98</v>
      </c>
      <c r="AU25" s="34">
        <v>1764.87</v>
      </c>
      <c r="AV25" s="34">
        <v>475.64</v>
      </c>
      <c r="AW25" s="34">
        <v>1254.6099999999999</v>
      </c>
      <c r="AX25" s="34">
        <v>3335.65</v>
      </c>
      <c r="AY25" s="34">
        <v>105.77</v>
      </c>
      <c r="AZ25" s="34">
        <v>1053.8399999999999</v>
      </c>
      <c r="BA25" s="34">
        <v>893.4</v>
      </c>
      <c r="BB25" s="34">
        <v>653.11</v>
      </c>
      <c r="BC25" s="34">
        <v>270.38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0.78</v>
      </c>
      <c r="BL25" s="34">
        <v>0</v>
      </c>
      <c r="BM25" s="34">
        <v>0.45</v>
      </c>
      <c r="BN25" s="34">
        <v>0.04</v>
      </c>
      <c r="BO25" s="34">
        <v>7.0000000000000007E-2</v>
      </c>
      <c r="BP25" s="34">
        <v>0</v>
      </c>
      <c r="BQ25" s="34">
        <v>0</v>
      </c>
      <c r="BR25" s="34">
        <v>0.01</v>
      </c>
      <c r="BS25" s="34">
        <v>2.68</v>
      </c>
      <c r="BT25" s="34">
        <v>0</v>
      </c>
      <c r="BU25" s="34">
        <v>0</v>
      </c>
      <c r="BV25" s="34">
        <v>7.23</v>
      </c>
      <c r="BW25" s="34">
        <v>0.03</v>
      </c>
      <c r="BX25" s="34">
        <v>0</v>
      </c>
      <c r="BY25" s="34">
        <v>0</v>
      </c>
      <c r="BZ25" s="34">
        <v>0</v>
      </c>
      <c r="CA25" s="34">
        <v>0</v>
      </c>
      <c r="CB25" s="34">
        <v>588.13</v>
      </c>
      <c r="CC25" s="25"/>
      <c r="CD25" s="25">
        <f>$I$25/$I$33*100</f>
        <v>48.136190476190478</v>
      </c>
      <c r="CE25" s="34">
        <v>319.83999999999997</v>
      </c>
      <c r="CF25" s="34"/>
      <c r="CG25" s="34">
        <v>72.88</v>
      </c>
      <c r="CH25" s="34">
        <v>53.48</v>
      </c>
      <c r="CI25" s="34">
        <v>63.18</v>
      </c>
      <c r="CJ25" s="34">
        <v>12406.32</v>
      </c>
      <c r="CK25" s="34">
        <v>5581.66</v>
      </c>
      <c r="CL25" s="34">
        <v>8993.99</v>
      </c>
      <c r="CM25" s="34">
        <v>189.03</v>
      </c>
      <c r="CN25" s="34">
        <v>128.22</v>
      </c>
      <c r="CO25" s="34">
        <v>158.65</v>
      </c>
      <c r="CP25" s="34">
        <v>8.2799999999999994</v>
      </c>
      <c r="CQ25" s="34">
        <v>0.68</v>
      </c>
    </row>
    <row r="26" spans="1:96" x14ac:dyDescent="0.25">
      <c r="A26" s="21"/>
      <c r="B26" s="22" t="s">
        <v>113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</row>
    <row r="27" spans="1:96" s="26" customFormat="1" x14ac:dyDescent="0.25">
      <c r="A27" s="21" t="str">
        <f>"8/15"</f>
        <v>8/15</v>
      </c>
      <c r="B27" s="27" t="s">
        <v>97</v>
      </c>
      <c r="C27" s="23" t="str">
        <f>"20"</f>
        <v>20</v>
      </c>
      <c r="D27" s="23">
        <v>1.32</v>
      </c>
      <c r="E27" s="23">
        <v>0</v>
      </c>
      <c r="F27" s="23">
        <v>0.13</v>
      </c>
      <c r="G27" s="23">
        <v>0.13</v>
      </c>
      <c r="H27" s="23">
        <v>9.3800000000000008</v>
      </c>
      <c r="I27" s="23">
        <v>44.780199999999994</v>
      </c>
      <c r="J27" s="23">
        <v>0</v>
      </c>
      <c r="K27" s="23">
        <v>0</v>
      </c>
      <c r="L27" s="23">
        <v>0</v>
      </c>
      <c r="M27" s="23">
        <v>0</v>
      </c>
      <c r="N27" s="23">
        <v>0.22</v>
      </c>
      <c r="O27" s="23">
        <v>9.1199999999999992</v>
      </c>
      <c r="P27" s="23">
        <v>0.04</v>
      </c>
      <c r="Q27" s="23">
        <v>0</v>
      </c>
      <c r="R27" s="23">
        <v>0</v>
      </c>
      <c r="S27" s="23">
        <v>0</v>
      </c>
      <c r="T27" s="23">
        <v>0.36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0">
        <v>0</v>
      </c>
      <c r="AK27" s="20">
        <v>63.86</v>
      </c>
      <c r="AL27" s="20">
        <v>66.47</v>
      </c>
      <c r="AM27" s="20">
        <v>101.79</v>
      </c>
      <c r="AN27" s="20">
        <v>33.76</v>
      </c>
      <c r="AO27" s="20">
        <v>20.010000000000002</v>
      </c>
      <c r="AP27" s="20">
        <v>40.020000000000003</v>
      </c>
      <c r="AQ27" s="20">
        <v>15.14</v>
      </c>
      <c r="AR27" s="20">
        <v>72.38</v>
      </c>
      <c r="AS27" s="20">
        <v>44.89</v>
      </c>
      <c r="AT27" s="20">
        <v>62.64</v>
      </c>
      <c r="AU27" s="20">
        <v>51.68</v>
      </c>
      <c r="AV27" s="20">
        <v>27.14</v>
      </c>
      <c r="AW27" s="20">
        <v>48.02</v>
      </c>
      <c r="AX27" s="20">
        <v>401.59</v>
      </c>
      <c r="AY27" s="20">
        <v>0</v>
      </c>
      <c r="AZ27" s="20">
        <v>130.85</v>
      </c>
      <c r="BA27" s="20">
        <v>56.9</v>
      </c>
      <c r="BB27" s="20">
        <v>37.76</v>
      </c>
      <c r="BC27" s="20">
        <v>29.93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0.02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0.01</v>
      </c>
      <c r="BT27" s="20">
        <v>0</v>
      </c>
      <c r="BU27" s="20">
        <v>0</v>
      </c>
      <c r="BV27" s="20">
        <v>0.06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7.82</v>
      </c>
      <c r="CC27" s="24"/>
      <c r="CD27" s="24"/>
      <c r="CE27" s="20">
        <v>0</v>
      </c>
      <c r="CF27" s="20"/>
      <c r="CG27" s="20">
        <v>0</v>
      </c>
      <c r="CH27" s="20">
        <v>0</v>
      </c>
      <c r="CI27" s="20">
        <v>0</v>
      </c>
      <c r="CJ27" s="20">
        <v>2850</v>
      </c>
      <c r="CK27" s="20">
        <v>1098</v>
      </c>
      <c r="CL27" s="20">
        <v>1974</v>
      </c>
      <c r="CM27" s="20">
        <v>22.8</v>
      </c>
      <c r="CN27" s="20">
        <v>22.8</v>
      </c>
      <c r="CO27" s="20">
        <v>22.8</v>
      </c>
      <c r="CP27" s="20">
        <v>0</v>
      </c>
      <c r="CQ27" s="20">
        <v>0</v>
      </c>
      <c r="CR27" s="28"/>
    </row>
    <row r="28" spans="1:96" s="26" customFormat="1" x14ac:dyDescent="0.25">
      <c r="A28" s="21" t="str">
        <f>"27/10"</f>
        <v>27/10</v>
      </c>
      <c r="B28" s="27" t="s">
        <v>114</v>
      </c>
      <c r="C28" s="23" t="str">
        <f>"150"</f>
        <v>150</v>
      </c>
      <c r="D28" s="23">
        <v>0.06</v>
      </c>
      <c r="E28" s="23">
        <v>0</v>
      </c>
      <c r="F28" s="23">
        <v>0.01</v>
      </c>
      <c r="G28" s="23">
        <v>0.01</v>
      </c>
      <c r="H28" s="23">
        <v>3.71</v>
      </c>
      <c r="I28" s="23">
        <v>14.414604000000001</v>
      </c>
      <c r="J28" s="23">
        <v>0</v>
      </c>
      <c r="K28" s="23">
        <v>0</v>
      </c>
      <c r="L28" s="23">
        <v>0</v>
      </c>
      <c r="M28" s="23">
        <v>0</v>
      </c>
      <c r="N28" s="23">
        <v>3.68</v>
      </c>
      <c r="O28" s="23">
        <v>0</v>
      </c>
      <c r="P28" s="23">
        <v>0.03</v>
      </c>
      <c r="Q28" s="23">
        <v>0</v>
      </c>
      <c r="R28" s="23">
        <v>0</v>
      </c>
      <c r="S28" s="23">
        <v>0</v>
      </c>
      <c r="T28" s="23">
        <v>0.02</v>
      </c>
      <c r="U28" s="23">
        <v>0.04</v>
      </c>
      <c r="V28" s="23">
        <v>0.11</v>
      </c>
      <c r="W28" s="23">
        <v>0.11</v>
      </c>
      <c r="X28" s="23">
        <v>0</v>
      </c>
      <c r="Y28" s="23">
        <v>0</v>
      </c>
      <c r="Z28" s="23">
        <v>0.01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150.03</v>
      </c>
      <c r="CC28" s="24"/>
      <c r="CD28" s="24"/>
      <c r="CE28" s="20">
        <v>0</v>
      </c>
      <c r="CF28" s="20"/>
      <c r="CG28" s="20">
        <v>3.08</v>
      </c>
      <c r="CH28" s="20">
        <v>3.08</v>
      </c>
      <c r="CI28" s="20">
        <v>3.08</v>
      </c>
      <c r="CJ28" s="20">
        <v>341.6</v>
      </c>
      <c r="CK28" s="20">
        <v>136.71</v>
      </c>
      <c r="CL28" s="20">
        <v>239.15</v>
      </c>
      <c r="CM28" s="20">
        <v>33.07</v>
      </c>
      <c r="CN28" s="20">
        <v>19.55</v>
      </c>
      <c r="CO28" s="20">
        <v>26.31</v>
      </c>
      <c r="CP28" s="20">
        <v>3.75</v>
      </c>
      <c r="CQ28" s="20">
        <v>0</v>
      </c>
      <c r="CR28" s="28"/>
    </row>
    <row r="29" spans="1:96" s="26" customFormat="1" x14ac:dyDescent="0.25">
      <c r="A29" s="21" t="str">
        <f>"-"</f>
        <v>-</v>
      </c>
      <c r="B29" s="27" t="s">
        <v>309</v>
      </c>
      <c r="C29" s="23" t="str">
        <f>"15"</f>
        <v>15</v>
      </c>
      <c r="D29" s="23">
        <v>0.06</v>
      </c>
      <c r="E29" s="23">
        <v>0</v>
      </c>
      <c r="F29" s="23">
        <v>0</v>
      </c>
      <c r="G29" s="23">
        <v>0</v>
      </c>
      <c r="H29" s="23">
        <v>9.9</v>
      </c>
      <c r="I29" s="23">
        <v>37.724999999999994</v>
      </c>
      <c r="J29" s="23">
        <v>0</v>
      </c>
      <c r="K29" s="23">
        <v>0</v>
      </c>
      <c r="L29" s="23">
        <v>0</v>
      </c>
      <c r="M29" s="23">
        <v>0</v>
      </c>
      <c r="N29" s="23">
        <v>9.75</v>
      </c>
      <c r="O29" s="23">
        <v>0</v>
      </c>
      <c r="P29" s="23">
        <v>0.15</v>
      </c>
      <c r="Q29" s="23">
        <v>0</v>
      </c>
      <c r="R29" s="23">
        <v>0</v>
      </c>
      <c r="S29" s="23">
        <v>0.05</v>
      </c>
      <c r="T29" s="23">
        <v>0.06</v>
      </c>
      <c r="U29" s="23">
        <v>0.15</v>
      </c>
      <c r="V29" s="23">
        <v>19.350000000000001</v>
      </c>
      <c r="W29" s="23">
        <v>2.1</v>
      </c>
      <c r="X29" s="23">
        <v>1.05</v>
      </c>
      <c r="Y29" s="23">
        <v>1.35</v>
      </c>
      <c r="Z29" s="23">
        <v>0.2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0.02</v>
      </c>
      <c r="AH29" s="23">
        <v>0.03</v>
      </c>
      <c r="AI29" s="23">
        <v>0.08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4.9400000000000004</v>
      </c>
      <c r="CC29" s="24"/>
      <c r="CD29" s="24"/>
      <c r="CE29" s="20">
        <v>0</v>
      </c>
      <c r="CF29" s="20"/>
      <c r="CG29" s="20">
        <v>1.2</v>
      </c>
      <c r="CH29" s="20">
        <v>1.2</v>
      </c>
      <c r="CI29" s="20">
        <v>1.2</v>
      </c>
      <c r="CJ29" s="20">
        <v>1944</v>
      </c>
      <c r="CK29" s="20">
        <v>1242</v>
      </c>
      <c r="CL29" s="20">
        <v>1593</v>
      </c>
      <c r="CM29" s="20">
        <v>1.2</v>
      </c>
      <c r="CN29" s="20">
        <v>1.2</v>
      </c>
      <c r="CO29" s="20">
        <v>1.2</v>
      </c>
      <c r="CP29" s="20">
        <v>0</v>
      </c>
      <c r="CQ29" s="20">
        <v>0</v>
      </c>
      <c r="CR29" s="28"/>
    </row>
    <row r="30" spans="1:96" s="20" customFormat="1" ht="47.25" x14ac:dyDescent="0.25">
      <c r="A30" s="21" t="str">
        <f>"58/3"</f>
        <v>58/3</v>
      </c>
      <c r="B30" s="27" t="s">
        <v>312</v>
      </c>
      <c r="C30" s="23" t="str">
        <f>"120"</f>
        <v>120</v>
      </c>
      <c r="D30" s="23">
        <v>2.84</v>
      </c>
      <c r="E30" s="23">
        <v>0.61</v>
      </c>
      <c r="F30" s="23">
        <v>4.01</v>
      </c>
      <c r="G30" s="23">
        <v>3.82</v>
      </c>
      <c r="H30" s="23">
        <v>18.54</v>
      </c>
      <c r="I30" s="23">
        <v>114.5800395</v>
      </c>
      <c r="J30" s="23">
        <v>0.72</v>
      </c>
      <c r="K30" s="23">
        <v>2.34</v>
      </c>
      <c r="L30" s="23">
        <v>0</v>
      </c>
      <c r="M30" s="23">
        <v>0</v>
      </c>
      <c r="N30" s="23">
        <v>11.14</v>
      </c>
      <c r="O30" s="23">
        <v>4.1399999999999997</v>
      </c>
      <c r="P30" s="23">
        <v>3.26</v>
      </c>
      <c r="Q30" s="23">
        <v>0</v>
      </c>
      <c r="R30" s="23">
        <v>0</v>
      </c>
      <c r="S30" s="23">
        <v>0.44</v>
      </c>
      <c r="T30" s="23">
        <v>1.44</v>
      </c>
      <c r="U30" s="23">
        <v>52.22</v>
      </c>
      <c r="V30" s="23">
        <v>244.49</v>
      </c>
      <c r="W30" s="23">
        <v>35.369999999999997</v>
      </c>
      <c r="X30" s="23">
        <v>44.95</v>
      </c>
      <c r="Y30" s="23">
        <v>78.97</v>
      </c>
      <c r="Z30" s="23">
        <v>1.1000000000000001</v>
      </c>
      <c r="AA30" s="23">
        <v>7.92</v>
      </c>
      <c r="AB30" s="23">
        <v>12098.81</v>
      </c>
      <c r="AC30" s="23">
        <v>2533.79</v>
      </c>
      <c r="AD30" s="23">
        <v>2.25</v>
      </c>
      <c r="AE30" s="23">
        <v>7.0000000000000007E-2</v>
      </c>
      <c r="AF30" s="23">
        <v>0.09</v>
      </c>
      <c r="AG30" s="23">
        <v>1.08</v>
      </c>
      <c r="AH30" s="23">
        <v>1.79</v>
      </c>
      <c r="AI30" s="23">
        <v>2.52</v>
      </c>
      <c r="AJ30" s="20">
        <v>0</v>
      </c>
      <c r="AK30" s="20">
        <v>115.4</v>
      </c>
      <c r="AL30" s="20">
        <v>93.71</v>
      </c>
      <c r="AM30" s="20">
        <v>149.27000000000001</v>
      </c>
      <c r="AN30" s="20">
        <v>113.96</v>
      </c>
      <c r="AO30" s="20">
        <v>41.28</v>
      </c>
      <c r="AP30" s="20">
        <v>86.66</v>
      </c>
      <c r="AQ30" s="20">
        <v>25.28</v>
      </c>
      <c r="AR30" s="20">
        <v>94.99</v>
      </c>
      <c r="AS30" s="20">
        <v>114.36</v>
      </c>
      <c r="AT30" s="20">
        <v>113.52</v>
      </c>
      <c r="AU30" s="20">
        <v>250.75</v>
      </c>
      <c r="AV30" s="20">
        <v>47.72</v>
      </c>
      <c r="AW30" s="20">
        <v>77.62</v>
      </c>
      <c r="AX30" s="20">
        <v>512.98</v>
      </c>
      <c r="AY30" s="20">
        <v>0.63</v>
      </c>
      <c r="AZ30" s="20">
        <v>101.22</v>
      </c>
      <c r="BA30" s="20">
        <v>110.34</v>
      </c>
      <c r="BB30" s="20">
        <v>60.58</v>
      </c>
      <c r="BC30" s="20">
        <v>38.840000000000003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0.2</v>
      </c>
      <c r="BL30" s="20">
        <v>0</v>
      </c>
      <c r="BM30" s="20">
        <v>0.13</v>
      </c>
      <c r="BN30" s="20">
        <v>0.01</v>
      </c>
      <c r="BO30" s="20">
        <v>0.02</v>
      </c>
      <c r="BP30" s="20">
        <v>0</v>
      </c>
      <c r="BQ30" s="20">
        <v>0</v>
      </c>
      <c r="BR30" s="20">
        <v>0</v>
      </c>
      <c r="BS30" s="20">
        <v>0.75</v>
      </c>
      <c r="BT30" s="20">
        <v>0</v>
      </c>
      <c r="BU30" s="20">
        <v>0</v>
      </c>
      <c r="BV30" s="20">
        <v>2.12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136.65</v>
      </c>
      <c r="CC30" s="24"/>
      <c r="CD30" s="24"/>
      <c r="CE30" s="20">
        <v>2024.39</v>
      </c>
      <c r="CG30" s="20">
        <v>8.89</v>
      </c>
      <c r="CH30" s="20">
        <v>8.24</v>
      </c>
      <c r="CI30" s="20">
        <v>8.56</v>
      </c>
      <c r="CJ30" s="20">
        <v>1624.9</v>
      </c>
      <c r="CK30" s="20">
        <v>533.9</v>
      </c>
      <c r="CL30" s="20">
        <v>1079.4000000000001</v>
      </c>
      <c r="CM30" s="20">
        <v>8.14</v>
      </c>
      <c r="CN30" s="20">
        <v>5.54</v>
      </c>
      <c r="CO30" s="20">
        <v>6.84</v>
      </c>
      <c r="CP30" s="20">
        <v>3.6</v>
      </c>
      <c r="CQ30" s="20">
        <v>0</v>
      </c>
      <c r="CR30" s="29"/>
    </row>
    <row r="31" spans="1:96" s="30" customFormat="1" ht="31.5" x14ac:dyDescent="0.25">
      <c r="A31" s="31"/>
      <c r="B31" s="32" t="s">
        <v>116</v>
      </c>
      <c r="C31" s="33"/>
      <c r="D31" s="33">
        <v>4.28</v>
      </c>
      <c r="E31" s="33">
        <v>0.61</v>
      </c>
      <c r="F31" s="33">
        <v>4.1500000000000004</v>
      </c>
      <c r="G31" s="33">
        <v>3.97</v>
      </c>
      <c r="H31" s="33">
        <v>41.53</v>
      </c>
      <c r="I31" s="33">
        <v>211.5</v>
      </c>
      <c r="J31" s="33">
        <v>0.72</v>
      </c>
      <c r="K31" s="33">
        <v>2.34</v>
      </c>
      <c r="L31" s="33">
        <v>0</v>
      </c>
      <c r="M31" s="33">
        <v>0</v>
      </c>
      <c r="N31" s="33">
        <v>24.79</v>
      </c>
      <c r="O31" s="33">
        <v>13.26</v>
      </c>
      <c r="P31" s="33">
        <v>3.49</v>
      </c>
      <c r="Q31" s="33">
        <v>0</v>
      </c>
      <c r="R31" s="33">
        <v>0</v>
      </c>
      <c r="S31" s="33">
        <v>0.49</v>
      </c>
      <c r="T31" s="33">
        <v>1.88</v>
      </c>
      <c r="U31" s="33">
        <v>52.4</v>
      </c>
      <c r="V31" s="33">
        <v>263.95</v>
      </c>
      <c r="W31" s="33">
        <v>37.58</v>
      </c>
      <c r="X31" s="33">
        <v>46</v>
      </c>
      <c r="Y31" s="33">
        <v>80.319999999999993</v>
      </c>
      <c r="Z31" s="33">
        <v>1.3</v>
      </c>
      <c r="AA31" s="33">
        <v>7.92</v>
      </c>
      <c r="AB31" s="33">
        <v>12098.81</v>
      </c>
      <c r="AC31" s="33">
        <v>2533.79</v>
      </c>
      <c r="AD31" s="33">
        <v>2.25</v>
      </c>
      <c r="AE31" s="33">
        <v>7.0000000000000007E-2</v>
      </c>
      <c r="AF31" s="33">
        <v>0.1</v>
      </c>
      <c r="AG31" s="33">
        <v>1.1000000000000001</v>
      </c>
      <c r="AH31" s="33">
        <v>1.82</v>
      </c>
      <c r="AI31" s="33">
        <v>2.6</v>
      </c>
      <c r="AJ31" s="34">
        <v>0</v>
      </c>
      <c r="AK31" s="34">
        <v>179.26</v>
      </c>
      <c r="AL31" s="34">
        <v>160.18</v>
      </c>
      <c r="AM31" s="34">
        <v>251.06</v>
      </c>
      <c r="AN31" s="34">
        <v>147.72</v>
      </c>
      <c r="AO31" s="34">
        <v>61.29</v>
      </c>
      <c r="AP31" s="34">
        <v>126.68</v>
      </c>
      <c r="AQ31" s="34">
        <v>40.42</v>
      </c>
      <c r="AR31" s="34">
        <v>167.37</v>
      </c>
      <c r="AS31" s="34">
        <v>159.25</v>
      </c>
      <c r="AT31" s="34">
        <v>176.16</v>
      </c>
      <c r="AU31" s="34">
        <v>302.43</v>
      </c>
      <c r="AV31" s="34">
        <v>74.86</v>
      </c>
      <c r="AW31" s="34">
        <v>125.64</v>
      </c>
      <c r="AX31" s="34">
        <v>914.57</v>
      </c>
      <c r="AY31" s="34">
        <v>0.63</v>
      </c>
      <c r="AZ31" s="34">
        <v>232.06</v>
      </c>
      <c r="BA31" s="34">
        <v>167.23</v>
      </c>
      <c r="BB31" s="34">
        <v>98.34</v>
      </c>
      <c r="BC31" s="34">
        <v>68.77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0.21</v>
      </c>
      <c r="BL31" s="34">
        <v>0</v>
      </c>
      <c r="BM31" s="34">
        <v>0.13</v>
      </c>
      <c r="BN31" s="34">
        <v>0.01</v>
      </c>
      <c r="BO31" s="34">
        <v>0.02</v>
      </c>
      <c r="BP31" s="34">
        <v>0</v>
      </c>
      <c r="BQ31" s="34">
        <v>0</v>
      </c>
      <c r="BR31" s="34">
        <v>0</v>
      </c>
      <c r="BS31" s="34">
        <v>0.76</v>
      </c>
      <c r="BT31" s="34">
        <v>0</v>
      </c>
      <c r="BU31" s="34">
        <v>0</v>
      </c>
      <c r="BV31" s="34">
        <v>2.1800000000000002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299.43</v>
      </c>
      <c r="CC31" s="25"/>
      <c r="CD31" s="25">
        <f>$I$31/$I$33*100</f>
        <v>20.142857142857142</v>
      </c>
      <c r="CE31" s="34">
        <v>2024.39</v>
      </c>
      <c r="CF31" s="34"/>
      <c r="CG31" s="34">
        <v>13.17</v>
      </c>
      <c r="CH31" s="34">
        <v>12.52</v>
      </c>
      <c r="CI31" s="34">
        <v>12.85</v>
      </c>
      <c r="CJ31" s="34">
        <v>6760.5</v>
      </c>
      <c r="CK31" s="34">
        <v>3010.61</v>
      </c>
      <c r="CL31" s="34">
        <v>4885.55</v>
      </c>
      <c r="CM31" s="34">
        <v>65.209999999999994</v>
      </c>
      <c r="CN31" s="34">
        <v>49.09</v>
      </c>
      <c r="CO31" s="34">
        <v>57.15</v>
      </c>
      <c r="CP31" s="34">
        <v>7.35</v>
      </c>
      <c r="CQ31" s="34">
        <v>0</v>
      </c>
    </row>
    <row r="32" spans="1:96" s="30" customFormat="1" x14ac:dyDescent="0.25">
      <c r="A32" s="31"/>
      <c r="B32" s="32" t="s">
        <v>117</v>
      </c>
      <c r="C32" s="33"/>
      <c r="D32" s="33">
        <v>33.340000000000003</v>
      </c>
      <c r="E32" s="33">
        <v>14.21</v>
      </c>
      <c r="F32" s="33">
        <v>33.380000000000003</v>
      </c>
      <c r="G32" s="33">
        <v>19.18</v>
      </c>
      <c r="H32" s="33">
        <v>177.32</v>
      </c>
      <c r="I32" s="33">
        <v>1115.07</v>
      </c>
      <c r="J32" s="33">
        <v>10.99</v>
      </c>
      <c r="K32" s="33">
        <v>10.73</v>
      </c>
      <c r="L32" s="33">
        <v>0</v>
      </c>
      <c r="M32" s="33">
        <v>0</v>
      </c>
      <c r="N32" s="33">
        <v>72.430000000000007</v>
      </c>
      <c r="O32" s="33">
        <v>90.46</v>
      </c>
      <c r="P32" s="33">
        <v>14.44</v>
      </c>
      <c r="Q32" s="33">
        <v>0</v>
      </c>
      <c r="R32" s="33">
        <v>0</v>
      </c>
      <c r="S32" s="33">
        <v>2.12</v>
      </c>
      <c r="T32" s="33">
        <v>8.99</v>
      </c>
      <c r="U32" s="33">
        <v>816.23</v>
      </c>
      <c r="V32" s="33">
        <v>1606.63</v>
      </c>
      <c r="W32" s="33">
        <v>130.03</v>
      </c>
      <c r="X32" s="33">
        <v>196.85</v>
      </c>
      <c r="Y32" s="33">
        <v>471.71</v>
      </c>
      <c r="Z32" s="33">
        <v>7.1</v>
      </c>
      <c r="AA32" s="33">
        <v>58.67</v>
      </c>
      <c r="AB32" s="33">
        <v>14031.53</v>
      </c>
      <c r="AC32" s="33">
        <v>3076.07</v>
      </c>
      <c r="AD32" s="33">
        <v>9.68</v>
      </c>
      <c r="AE32" s="33">
        <v>0.49</v>
      </c>
      <c r="AF32" s="33">
        <v>0.38</v>
      </c>
      <c r="AG32" s="33">
        <v>8.4499999999999993</v>
      </c>
      <c r="AH32" s="33">
        <v>19.13</v>
      </c>
      <c r="AI32" s="33">
        <v>25.58</v>
      </c>
      <c r="AJ32" s="34">
        <v>0</v>
      </c>
      <c r="AK32" s="34">
        <v>1397.6</v>
      </c>
      <c r="AL32" s="34">
        <v>1213.79</v>
      </c>
      <c r="AM32" s="34">
        <v>2554.2199999999998</v>
      </c>
      <c r="AN32" s="34">
        <v>1768.53</v>
      </c>
      <c r="AO32" s="34">
        <v>654.76</v>
      </c>
      <c r="AP32" s="34">
        <v>1211.8499999999999</v>
      </c>
      <c r="AQ32" s="34">
        <v>437.51</v>
      </c>
      <c r="AR32" s="34">
        <v>1373.69</v>
      </c>
      <c r="AS32" s="34">
        <v>1845.73</v>
      </c>
      <c r="AT32" s="34">
        <v>1801.69</v>
      </c>
      <c r="AU32" s="34">
        <v>2439.34</v>
      </c>
      <c r="AV32" s="34">
        <v>707.21</v>
      </c>
      <c r="AW32" s="34">
        <v>1576.01</v>
      </c>
      <c r="AX32" s="34">
        <v>5743.48</v>
      </c>
      <c r="AY32" s="34">
        <v>106.41</v>
      </c>
      <c r="AZ32" s="34">
        <v>1814.88</v>
      </c>
      <c r="BA32" s="34">
        <v>1462.18</v>
      </c>
      <c r="BB32" s="34">
        <v>991.52</v>
      </c>
      <c r="BC32" s="34">
        <v>457.5</v>
      </c>
      <c r="BD32" s="34">
        <v>0.26</v>
      </c>
      <c r="BE32" s="34">
        <v>0.06</v>
      </c>
      <c r="BF32" s="34">
        <v>0.05</v>
      </c>
      <c r="BG32" s="34">
        <v>0.13</v>
      </c>
      <c r="BH32" s="34">
        <v>0.17</v>
      </c>
      <c r="BI32" s="34">
        <v>0.54</v>
      </c>
      <c r="BJ32" s="34">
        <v>0</v>
      </c>
      <c r="BK32" s="34">
        <v>2.81</v>
      </c>
      <c r="BL32" s="34">
        <v>0</v>
      </c>
      <c r="BM32" s="34">
        <v>1.1200000000000001</v>
      </c>
      <c r="BN32" s="34">
        <v>0.06</v>
      </c>
      <c r="BO32" s="34">
        <v>0.1</v>
      </c>
      <c r="BP32" s="34">
        <v>0</v>
      </c>
      <c r="BQ32" s="34">
        <v>0.06</v>
      </c>
      <c r="BR32" s="34">
        <v>0.21</v>
      </c>
      <c r="BS32" s="34">
        <v>5.26</v>
      </c>
      <c r="BT32" s="34">
        <v>0</v>
      </c>
      <c r="BU32" s="34">
        <v>0</v>
      </c>
      <c r="BV32" s="34">
        <v>10.48</v>
      </c>
      <c r="BW32" s="34">
        <v>0.05</v>
      </c>
      <c r="BX32" s="34">
        <v>0</v>
      </c>
      <c r="BY32" s="34">
        <v>0</v>
      </c>
      <c r="BZ32" s="34">
        <v>0</v>
      </c>
      <c r="CA32" s="34">
        <v>0</v>
      </c>
      <c r="CB32" s="34">
        <v>1270.96</v>
      </c>
      <c r="CC32" s="25"/>
      <c r="CD32" s="25"/>
      <c r="CE32" s="34">
        <v>2397.25</v>
      </c>
      <c r="CF32" s="34"/>
      <c r="CG32" s="34">
        <v>92.78</v>
      </c>
      <c r="CH32" s="34">
        <v>68.88</v>
      </c>
      <c r="CI32" s="34">
        <v>80.83</v>
      </c>
      <c r="CJ32" s="34">
        <v>20116.5</v>
      </c>
      <c r="CK32" s="34">
        <v>8996.75</v>
      </c>
      <c r="CL32" s="34">
        <v>14556.63</v>
      </c>
      <c r="CM32" s="34">
        <v>278.86</v>
      </c>
      <c r="CN32" s="34">
        <v>198.46</v>
      </c>
      <c r="CO32" s="34">
        <v>238.69</v>
      </c>
      <c r="CP32" s="34">
        <v>25.39</v>
      </c>
      <c r="CQ32" s="34">
        <v>0.94</v>
      </c>
    </row>
    <row r="33" spans="1:95" ht="47.25" x14ac:dyDescent="0.25">
      <c r="A33" s="21"/>
      <c r="B33" s="27" t="s">
        <v>118</v>
      </c>
      <c r="C33" s="23"/>
      <c r="D33" s="23">
        <v>31.5</v>
      </c>
      <c r="E33" s="23">
        <v>0</v>
      </c>
      <c r="F33" s="23">
        <v>35.25</v>
      </c>
      <c r="G33" s="23">
        <v>0</v>
      </c>
      <c r="H33" s="23">
        <v>152.25</v>
      </c>
      <c r="I33" s="23">
        <v>1050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337.5</v>
      </c>
      <c r="AD33" s="23">
        <v>0</v>
      </c>
      <c r="AE33" s="23">
        <v>0.60000000000000009</v>
      </c>
      <c r="AF33" s="23">
        <v>0.67500000000000004</v>
      </c>
      <c r="AG33" s="23"/>
      <c r="AH33" s="23"/>
      <c r="AI33" s="23">
        <v>33.75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4"/>
      <c r="CD33" s="24"/>
      <c r="CE33" s="20"/>
      <c r="CF33" s="20"/>
      <c r="CG33" s="20"/>
      <c r="CH33" s="20"/>
      <c r="CI33" s="20">
        <v>0</v>
      </c>
      <c r="CJ33" s="20"/>
      <c r="CK33" s="20"/>
      <c r="CL33" s="20">
        <v>0</v>
      </c>
      <c r="CM33" s="20"/>
      <c r="CN33" s="20"/>
      <c r="CO33" s="20">
        <v>0</v>
      </c>
      <c r="CP33" s="20"/>
      <c r="CQ33" s="20"/>
    </row>
    <row r="34" spans="1:95" x14ac:dyDescent="0.25">
      <c r="A34" s="21"/>
      <c r="B34" s="27" t="s">
        <v>119</v>
      </c>
      <c r="C34" s="23"/>
      <c r="D34" s="23">
        <f t="shared" ref="D34:I34" si="0">D32-D33</f>
        <v>1.8400000000000034</v>
      </c>
      <c r="E34" s="23">
        <f t="shared" si="0"/>
        <v>14.21</v>
      </c>
      <c r="F34" s="23">
        <f t="shared" si="0"/>
        <v>-1.8699999999999974</v>
      </c>
      <c r="G34" s="23">
        <f t="shared" si="0"/>
        <v>19.18</v>
      </c>
      <c r="H34" s="23">
        <f t="shared" si="0"/>
        <v>25.069999999999993</v>
      </c>
      <c r="I34" s="23">
        <f t="shared" si="0"/>
        <v>65.069999999999936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f t="shared" ref="V34:AF34" si="1">V32-V33</f>
        <v>1606.63</v>
      </c>
      <c r="W34" s="23">
        <f t="shared" si="1"/>
        <v>130.03</v>
      </c>
      <c r="X34" s="23">
        <f t="shared" si="1"/>
        <v>196.85</v>
      </c>
      <c r="Y34" s="23">
        <f t="shared" si="1"/>
        <v>471.71</v>
      </c>
      <c r="Z34" s="23">
        <f t="shared" si="1"/>
        <v>7.1</v>
      </c>
      <c r="AA34" s="23">
        <f t="shared" si="1"/>
        <v>58.67</v>
      </c>
      <c r="AB34" s="23">
        <f t="shared" si="1"/>
        <v>14031.53</v>
      </c>
      <c r="AC34" s="23">
        <f t="shared" si="1"/>
        <v>2738.57</v>
      </c>
      <c r="AD34" s="23">
        <f t="shared" si="1"/>
        <v>9.68</v>
      </c>
      <c r="AE34" s="23">
        <f t="shared" si="1"/>
        <v>-0.1100000000000001</v>
      </c>
      <c r="AF34" s="23">
        <f t="shared" si="1"/>
        <v>-0.29500000000000004</v>
      </c>
      <c r="AG34" s="23"/>
      <c r="AH34" s="23"/>
      <c r="AI34" s="23">
        <f>AI32-AI33</f>
        <v>-8.1700000000000017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f>CI32-CI33</f>
        <v>80.83</v>
      </c>
      <c r="CJ34" s="20"/>
      <c r="CK34" s="20"/>
      <c r="CL34" s="20">
        <f>CL32-CL33</f>
        <v>14556.63</v>
      </c>
      <c r="CM34" s="20"/>
      <c r="CN34" s="20"/>
      <c r="CO34" s="20">
        <f>CO32-CO33</f>
        <v>238.69</v>
      </c>
      <c r="CP34" s="20"/>
      <c r="CQ34" s="20"/>
    </row>
    <row r="35" spans="1:95" ht="31.5" x14ac:dyDescent="0.25">
      <c r="A35" s="21"/>
      <c r="B35" s="27" t="s">
        <v>120</v>
      </c>
      <c r="C35" s="23"/>
      <c r="D35" s="23">
        <v>12</v>
      </c>
      <c r="E35" s="23"/>
      <c r="F35" s="23">
        <v>28</v>
      </c>
      <c r="G35" s="23"/>
      <c r="H35" s="23">
        <v>60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176</v>
      </c>
      <c r="D4" s="48" t="s">
        <v>192</v>
      </c>
      <c r="E4" s="49">
        <v>300</v>
      </c>
      <c r="F4" s="50"/>
      <c r="G4" s="49">
        <v>282.90196799999995</v>
      </c>
      <c r="H4" s="49">
        <v>4.53</v>
      </c>
      <c r="I4" s="49">
        <v>7.99</v>
      </c>
      <c r="J4" s="51">
        <v>48.04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177</v>
      </c>
      <c r="D6" s="55" t="s">
        <v>169</v>
      </c>
      <c r="E6" s="56">
        <v>60</v>
      </c>
      <c r="F6" s="57"/>
      <c r="G6" s="56">
        <v>94.176000000000002</v>
      </c>
      <c r="H6" s="56">
        <v>7.62</v>
      </c>
      <c r="I6" s="56">
        <v>6.9</v>
      </c>
      <c r="J6" s="58">
        <v>0.42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4" t="s">
        <v>189</v>
      </c>
      <c r="D9" s="55" t="s">
        <v>187</v>
      </c>
      <c r="E9" s="56">
        <v>50</v>
      </c>
      <c r="F9" s="57"/>
      <c r="G9" s="56">
        <v>165.06282139999999</v>
      </c>
      <c r="H9" s="56">
        <v>3.89</v>
      </c>
      <c r="I9" s="56">
        <v>4.5</v>
      </c>
      <c r="J9" s="58">
        <v>27.56</v>
      </c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178</v>
      </c>
      <c r="D14" s="70" t="s">
        <v>170</v>
      </c>
      <c r="E14" s="71">
        <v>250</v>
      </c>
      <c r="F14" s="72"/>
      <c r="G14" s="71">
        <v>164.05552</v>
      </c>
      <c r="H14" s="71">
        <v>5.54</v>
      </c>
      <c r="I14" s="71">
        <v>5.56</v>
      </c>
      <c r="J14" s="73">
        <v>24.31</v>
      </c>
    </row>
    <row r="15" spans="1:10" x14ac:dyDescent="0.25">
      <c r="A15" s="52"/>
      <c r="B15" s="59" t="s">
        <v>143</v>
      </c>
      <c r="C15" s="54" t="s">
        <v>179</v>
      </c>
      <c r="D15" s="55" t="s">
        <v>171</v>
      </c>
      <c r="E15" s="56">
        <v>120</v>
      </c>
      <c r="F15" s="57"/>
      <c r="G15" s="56">
        <v>169.51919800000002</v>
      </c>
      <c r="H15" s="56">
        <v>14.83</v>
      </c>
      <c r="I15" s="56">
        <v>9.91</v>
      </c>
      <c r="J15" s="58">
        <v>5.94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60</v>
      </c>
      <c r="F16" s="57"/>
      <c r="G16" s="56">
        <v>134.34059999999999</v>
      </c>
      <c r="H16" s="56">
        <v>3.97</v>
      </c>
      <c r="I16" s="56">
        <v>0.39</v>
      </c>
      <c r="J16" s="58">
        <v>28.14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151</v>
      </c>
      <c r="D18" s="55" t="s">
        <v>110</v>
      </c>
      <c r="E18" s="56">
        <v>200</v>
      </c>
      <c r="F18" s="57"/>
      <c r="G18" s="56">
        <v>47.687819999999995</v>
      </c>
      <c r="H18" s="56">
        <v>0.16</v>
      </c>
      <c r="I18" s="56">
        <v>0.04</v>
      </c>
      <c r="J18" s="58">
        <v>12.2</v>
      </c>
    </row>
    <row r="19" spans="1:10" x14ac:dyDescent="0.25">
      <c r="A19" s="52"/>
      <c r="B19" s="59" t="s">
        <v>150</v>
      </c>
      <c r="C19" s="54" t="s">
        <v>180</v>
      </c>
      <c r="D19" s="55" t="s">
        <v>172</v>
      </c>
      <c r="E19" s="56">
        <v>180</v>
      </c>
      <c r="F19" s="57"/>
      <c r="G19" s="56">
        <v>230.1559164</v>
      </c>
      <c r="H19" s="56">
        <v>6.33</v>
      </c>
      <c r="I19" s="56">
        <v>4.66</v>
      </c>
      <c r="J19" s="58">
        <v>40.880000000000003</v>
      </c>
    </row>
    <row r="20" spans="1:10" x14ac:dyDescent="0.25">
      <c r="A20" s="52"/>
      <c r="B20" s="59" t="s">
        <v>152</v>
      </c>
      <c r="C20" s="54" t="s">
        <v>181</v>
      </c>
      <c r="D20" s="55" t="s">
        <v>173</v>
      </c>
      <c r="E20" s="56">
        <v>100</v>
      </c>
      <c r="F20" s="57"/>
      <c r="G20" s="56">
        <v>98.34966399999999</v>
      </c>
      <c r="H20" s="56">
        <v>1.17</v>
      </c>
      <c r="I20" s="56">
        <v>5.96</v>
      </c>
      <c r="J20" s="58">
        <v>11.32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304</v>
      </c>
      <c r="E5" s="56">
        <v>200</v>
      </c>
      <c r="F5" s="57"/>
      <c r="G5" s="56">
        <v>38.659836097561019</v>
      </c>
      <c r="H5" s="56">
        <v>0.12</v>
      </c>
      <c r="I5" s="56">
        <v>0.02</v>
      </c>
      <c r="J5" s="58">
        <v>9.83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130</v>
      </c>
      <c r="F6" s="57"/>
      <c r="G6" s="56">
        <v>219.19880319999999</v>
      </c>
      <c r="H6" s="56">
        <v>5.66</v>
      </c>
      <c r="I6" s="56">
        <v>7.17</v>
      </c>
      <c r="J6" s="58">
        <v>33.130000000000003</v>
      </c>
    </row>
    <row r="7" spans="1:10" x14ac:dyDescent="0.25">
      <c r="A7" s="52"/>
      <c r="B7" s="59" t="s">
        <v>139</v>
      </c>
      <c r="C7" s="53"/>
      <c r="D7" s="55"/>
      <c r="E7" s="56"/>
      <c r="F7" s="57"/>
      <c r="G7" s="56"/>
      <c r="H7" s="56"/>
      <c r="I7" s="56"/>
      <c r="J7" s="58"/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145</v>
      </c>
      <c r="D16" s="55" t="s">
        <v>107</v>
      </c>
      <c r="E16" s="56">
        <v>150</v>
      </c>
      <c r="F16" s="57"/>
      <c r="G16" s="56">
        <v>72.869980560000002</v>
      </c>
      <c r="H16" s="56">
        <v>1.31</v>
      </c>
      <c r="I16" s="56">
        <v>3.28</v>
      </c>
      <c r="J16" s="58">
        <v>10.35</v>
      </c>
    </row>
    <row r="17" spans="1:10" x14ac:dyDescent="0.25">
      <c r="A17" s="52"/>
      <c r="B17" s="59" t="s">
        <v>146</v>
      </c>
      <c r="C17" s="54" t="s">
        <v>310</v>
      </c>
      <c r="D17" s="55" t="s">
        <v>308</v>
      </c>
      <c r="E17" s="56">
        <v>150</v>
      </c>
      <c r="F17" s="57"/>
      <c r="G17" s="56">
        <v>268.74161928000001</v>
      </c>
      <c r="H17" s="56">
        <v>14.82</v>
      </c>
      <c r="I17" s="56">
        <v>16.36</v>
      </c>
      <c r="J17" s="58">
        <v>15.99</v>
      </c>
    </row>
    <row r="18" spans="1:10" x14ac:dyDescent="0.25">
      <c r="A18" s="52"/>
      <c r="B18" s="59" t="s">
        <v>148</v>
      </c>
      <c r="C18" s="54" t="s">
        <v>151</v>
      </c>
      <c r="D18" s="55" t="s">
        <v>110</v>
      </c>
      <c r="E18" s="56">
        <v>150</v>
      </c>
      <c r="F18" s="57"/>
      <c r="G18" s="56">
        <v>35.765864999999998</v>
      </c>
      <c r="H18" s="56">
        <v>0.12</v>
      </c>
      <c r="I18" s="56">
        <v>0.03</v>
      </c>
      <c r="J18" s="58">
        <v>9.15</v>
      </c>
    </row>
    <row r="19" spans="1:10" x14ac:dyDescent="0.25">
      <c r="A19" s="52"/>
      <c r="B19" s="59" t="s">
        <v>150</v>
      </c>
      <c r="C19" s="54" t="s">
        <v>153</v>
      </c>
      <c r="D19" s="55" t="s">
        <v>111</v>
      </c>
      <c r="E19" s="56">
        <v>30</v>
      </c>
      <c r="F19" s="57"/>
      <c r="G19" s="56">
        <v>25.261655999999999</v>
      </c>
      <c r="H19" s="56">
        <v>0.91</v>
      </c>
      <c r="I19" s="56">
        <v>1.23</v>
      </c>
      <c r="J19" s="58">
        <v>3.35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122</v>
      </c>
      <c r="D25" s="75" t="s">
        <v>309</v>
      </c>
      <c r="E25" s="76">
        <v>15</v>
      </c>
      <c r="F25" s="77"/>
      <c r="G25" s="76">
        <v>37.724999999999994</v>
      </c>
      <c r="H25" s="76">
        <v>0.06</v>
      </c>
      <c r="I25" s="76">
        <v>0</v>
      </c>
      <c r="J25" s="78">
        <v>9.9</v>
      </c>
    </row>
    <row r="26" spans="1:10" ht="15.75" thickBot="1" x14ac:dyDescent="0.3">
      <c r="A26" s="60"/>
      <c r="B26" s="61"/>
      <c r="C26" s="86" t="s">
        <v>275</v>
      </c>
      <c r="D26" s="62" t="s">
        <v>312</v>
      </c>
      <c r="E26" s="63">
        <v>120</v>
      </c>
      <c r="F26" s="64"/>
      <c r="G26" s="63">
        <v>114.5800395</v>
      </c>
      <c r="H26" s="63">
        <v>2.84</v>
      </c>
      <c r="I26" s="63">
        <v>4.01</v>
      </c>
      <c r="J26" s="65">
        <v>18.54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45176.328946759262</v>
      </c>
    </row>
    <row r="2" spans="1:2" ht="12.75" customHeight="1" x14ac:dyDescent="0.2">
      <c r="A2" s="83" t="s">
        <v>161</v>
      </c>
      <c r="B2" s="84">
        <v>45177.330011574071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311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"8 сентября 2023 г."</f>
        <v>8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(38)'!B3&lt;&gt;"",'Dop (38)'!B3,"")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280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"150"</f>
        <v>150</v>
      </c>
      <c r="D11" s="23">
        <v>13.43</v>
      </c>
      <c r="E11" s="23">
        <v>14.29</v>
      </c>
      <c r="F11" s="23">
        <v>16</v>
      </c>
      <c r="G11" s="23">
        <v>5.24</v>
      </c>
      <c r="H11" s="23">
        <v>0.72</v>
      </c>
      <c r="I11" s="23">
        <v>200.44759500000001</v>
      </c>
      <c r="J11" s="23">
        <v>4.03</v>
      </c>
      <c r="K11" s="23">
        <v>3.41</v>
      </c>
      <c r="L11" s="23">
        <v>0</v>
      </c>
      <c r="M11" s="23">
        <v>0</v>
      </c>
      <c r="N11" s="23">
        <v>0.72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1.87</v>
      </c>
      <c r="U11" s="23">
        <v>441.08</v>
      </c>
      <c r="V11" s="23">
        <v>138.66</v>
      </c>
      <c r="W11" s="23">
        <v>56.88</v>
      </c>
      <c r="X11" s="23">
        <v>11.89</v>
      </c>
      <c r="Y11" s="23">
        <v>188.5</v>
      </c>
      <c r="Z11" s="23">
        <v>2.4700000000000002</v>
      </c>
      <c r="AA11" s="23">
        <v>168.75</v>
      </c>
      <c r="AB11" s="23">
        <v>54</v>
      </c>
      <c r="AC11" s="23">
        <v>292.5</v>
      </c>
      <c r="AD11" s="23">
        <v>2.99</v>
      </c>
      <c r="AE11" s="23">
        <v>0.06</v>
      </c>
      <c r="AF11" s="23">
        <v>0.4</v>
      </c>
      <c r="AG11" s="23">
        <v>0.18</v>
      </c>
      <c r="AH11" s="23">
        <v>4.05</v>
      </c>
      <c r="AI11" s="23">
        <v>0</v>
      </c>
      <c r="AJ11" s="20">
        <v>0</v>
      </c>
      <c r="AK11" s="20">
        <v>816.39</v>
      </c>
      <c r="AL11" s="20">
        <v>631.33000000000004</v>
      </c>
      <c r="AM11" s="20">
        <v>1143.1600000000001</v>
      </c>
      <c r="AN11" s="20">
        <v>954.92</v>
      </c>
      <c r="AO11" s="20">
        <v>448.38</v>
      </c>
      <c r="AP11" s="20">
        <v>645.08000000000004</v>
      </c>
      <c r="AQ11" s="20">
        <v>215.73</v>
      </c>
      <c r="AR11" s="20">
        <v>689.49</v>
      </c>
      <c r="AS11" s="20">
        <v>750.83</v>
      </c>
      <c r="AT11" s="20">
        <v>832.25</v>
      </c>
      <c r="AU11" s="20">
        <v>1299.67</v>
      </c>
      <c r="AV11" s="20">
        <v>359.55</v>
      </c>
      <c r="AW11" s="20">
        <v>439.92</v>
      </c>
      <c r="AX11" s="20">
        <v>1874.95</v>
      </c>
      <c r="AY11" s="20">
        <v>14.81</v>
      </c>
      <c r="AZ11" s="20">
        <v>418.77</v>
      </c>
      <c r="BA11" s="20">
        <v>981.36</v>
      </c>
      <c r="BB11" s="20">
        <v>503.37</v>
      </c>
      <c r="BC11" s="20">
        <v>309.85000000000002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0.28999999999999998</v>
      </c>
      <c r="BL11" s="20">
        <v>0</v>
      </c>
      <c r="BM11" s="20">
        <v>0.19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1.0900000000000001</v>
      </c>
      <c r="BT11" s="20">
        <v>0</v>
      </c>
      <c r="BU11" s="20">
        <v>0</v>
      </c>
      <c r="BV11" s="20">
        <v>3.1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124.62</v>
      </c>
      <c r="CC11" s="24"/>
      <c r="CD11" s="24"/>
      <c r="CE11" s="20">
        <v>177.75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0.75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1900</v>
      </c>
      <c r="CK12" s="20">
        <v>732</v>
      </c>
      <c r="CL12" s="20">
        <v>1316</v>
      </c>
      <c r="CM12" s="20">
        <v>15.2</v>
      </c>
      <c r="CN12" s="20">
        <v>15.2</v>
      </c>
      <c r="CO12" s="20">
        <v>15.2</v>
      </c>
      <c r="CP12" s="20">
        <v>0</v>
      </c>
      <c r="CQ12" s="20">
        <v>0</v>
      </c>
      <c r="CR12" s="28"/>
    </row>
    <row r="13" spans="1:96" s="26" customFormat="1" x14ac:dyDescent="0.25">
      <c r="A13" s="21" t="str">
        <f>"15/12"</f>
        <v>15/12</v>
      </c>
      <c r="B13" s="27" t="s">
        <v>314</v>
      </c>
      <c r="C13" s="23" t="str">
        <f>"40"</f>
        <v>40</v>
      </c>
      <c r="D13" s="23">
        <v>3.29</v>
      </c>
      <c r="E13" s="23">
        <v>0.08</v>
      </c>
      <c r="F13" s="23">
        <v>0.62</v>
      </c>
      <c r="G13" s="23">
        <v>0.68</v>
      </c>
      <c r="H13" s="23">
        <v>22.4</v>
      </c>
      <c r="I13" s="23">
        <v>107.85418647999997</v>
      </c>
      <c r="J13" s="23">
        <v>0.1</v>
      </c>
      <c r="K13" s="23">
        <v>0.1</v>
      </c>
      <c r="L13" s="23">
        <v>0</v>
      </c>
      <c r="M13" s="23">
        <v>0</v>
      </c>
      <c r="N13" s="23">
        <v>2.0299999999999998</v>
      </c>
      <c r="O13" s="23">
        <v>19.36</v>
      </c>
      <c r="P13" s="23">
        <v>1.01</v>
      </c>
      <c r="Q13" s="23">
        <v>0</v>
      </c>
      <c r="R13" s="23">
        <v>0</v>
      </c>
      <c r="S13" s="23">
        <v>0</v>
      </c>
      <c r="T13" s="23">
        <v>0.66</v>
      </c>
      <c r="U13" s="23">
        <v>187.09</v>
      </c>
      <c r="V13" s="23">
        <v>36.090000000000003</v>
      </c>
      <c r="W13" s="23">
        <v>10.15</v>
      </c>
      <c r="X13" s="23">
        <v>5.47</v>
      </c>
      <c r="Y13" s="23">
        <v>26.3</v>
      </c>
      <c r="Z13" s="23">
        <v>0.37</v>
      </c>
      <c r="AA13" s="23">
        <v>7.0000000000000007E-2</v>
      </c>
      <c r="AB13" s="23">
        <v>0</v>
      </c>
      <c r="AC13" s="23">
        <v>0.12</v>
      </c>
      <c r="AD13" s="23">
        <v>0.55000000000000004</v>
      </c>
      <c r="AE13" s="23">
        <v>0.04</v>
      </c>
      <c r="AF13" s="23">
        <v>0.01</v>
      </c>
      <c r="AG13" s="23">
        <v>0.31</v>
      </c>
      <c r="AH13" s="23">
        <v>0.97</v>
      </c>
      <c r="AI13" s="23">
        <v>0</v>
      </c>
      <c r="AJ13" s="20">
        <v>0</v>
      </c>
      <c r="AK13" s="20">
        <v>143.15</v>
      </c>
      <c r="AL13" s="20">
        <v>129.91999999999999</v>
      </c>
      <c r="AM13" s="20">
        <v>243.22</v>
      </c>
      <c r="AN13" s="20">
        <v>79.790000000000006</v>
      </c>
      <c r="AO13" s="20">
        <v>46.92</v>
      </c>
      <c r="AP13" s="20">
        <v>94.67</v>
      </c>
      <c r="AQ13" s="20">
        <v>30.26</v>
      </c>
      <c r="AR13" s="20">
        <v>150.04</v>
      </c>
      <c r="AS13" s="20">
        <v>101.37</v>
      </c>
      <c r="AT13" s="20">
        <v>121.68</v>
      </c>
      <c r="AU13" s="20">
        <v>107.13</v>
      </c>
      <c r="AV13" s="20">
        <v>61.51</v>
      </c>
      <c r="AW13" s="20">
        <v>106.62</v>
      </c>
      <c r="AX13" s="20">
        <v>918.06</v>
      </c>
      <c r="AY13" s="20">
        <v>1.32</v>
      </c>
      <c r="AZ13" s="20">
        <v>288.44</v>
      </c>
      <c r="BA13" s="20">
        <v>150.33000000000001</v>
      </c>
      <c r="BB13" s="20">
        <v>76.14</v>
      </c>
      <c r="BC13" s="20">
        <v>59.92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0.05</v>
      </c>
      <c r="BL13" s="20">
        <v>0</v>
      </c>
      <c r="BM13" s="20">
        <v>0.01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0.08</v>
      </c>
      <c r="BT13" s="20">
        <v>0</v>
      </c>
      <c r="BU13" s="20">
        <v>0</v>
      </c>
      <c r="BV13" s="20">
        <v>0.31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19.489999999999998</v>
      </c>
      <c r="CC13" s="24"/>
      <c r="CD13" s="24"/>
      <c r="CE13" s="20">
        <v>7.0000000000000007E-2</v>
      </c>
      <c r="CF13" s="20"/>
      <c r="CG13" s="20">
        <v>50.08</v>
      </c>
      <c r="CH13" s="20">
        <v>26.07</v>
      </c>
      <c r="CI13" s="20">
        <v>38.07</v>
      </c>
      <c r="CJ13" s="20">
        <v>1695.94</v>
      </c>
      <c r="CK13" s="20">
        <v>604.01</v>
      </c>
      <c r="CL13" s="20">
        <v>1149.97</v>
      </c>
      <c r="CM13" s="20">
        <v>17.100000000000001</v>
      </c>
      <c r="CN13" s="20">
        <v>9.93</v>
      </c>
      <c r="CO13" s="20">
        <v>14.3</v>
      </c>
      <c r="CP13" s="20">
        <v>1.92</v>
      </c>
      <c r="CQ13" s="20">
        <v>0.48</v>
      </c>
      <c r="CR13" s="28"/>
    </row>
    <row r="14" spans="1:96" s="20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4"/>
      <c r="CE14" s="20">
        <v>7.0000000000000007E-2</v>
      </c>
      <c r="CG14" s="20">
        <v>2.1</v>
      </c>
      <c r="CH14" s="20">
        <v>2.0299999999999998</v>
      </c>
      <c r="CI14" s="20">
        <v>2.0699999999999998</v>
      </c>
      <c r="CJ14" s="20">
        <v>227.05</v>
      </c>
      <c r="CK14" s="20">
        <v>90.92</v>
      </c>
      <c r="CL14" s="20">
        <v>158.99</v>
      </c>
      <c r="CM14" s="20">
        <v>22.02</v>
      </c>
      <c r="CN14" s="20">
        <v>13.09</v>
      </c>
      <c r="CO14" s="20">
        <v>17.55</v>
      </c>
      <c r="CP14" s="20">
        <v>4.88</v>
      </c>
      <c r="CQ14" s="20">
        <v>0</v>
      </c>
      <c r="CR14" s="29"/>
    </row>
    <row r="15" spans="1:96" s="30" customFormat="1" ht="31.5" x14ac:dyDescent="0.25">
      <c r="A15" s="31"/>
      <c r="B15" s="32" t="s">
        <v>283</v>
      </c>
      <c r="C15" s="33"/>
      <c r="D15" s="33">
        <v>18.170000000000002</v>
      </c>
      <c r="E15" s="33">
        <v>14.37</v>
      </c>
      <c r="F15" s="33">
        <v>16.78</v>
      </c>
      <c r="G15" s="33">
        <v>6.08</v>
      </c>
      <c r="H15" s="33">
        <v>37.56</v>
      </c>
      <c r="I15" s="33">
        <v>373.61</v>
      </c>
      <c r="J15" s="33">
        <v>4.13</v>
      </c>
      <c r="K15" s="33">
        <v>3.52</v>
      </c>
      <c r="L15" s="33">
        <v>0</v>
      </c>
      <c r="M15" s="33">
        <v>0</v>
      </c>
      <c r="N15" s="33">
        <v>7.9</v>
      </c>
      <c r="O15" s="33">
        <v>28.48</v>
      </c>
      <c r="P15" s="33">
        <v>1.18</v>
      </c>
      <c r="Q15" s="33">
        <v>0</v>
      </c>
      <c r="R15" s="33">
        <v>0</v>
      </c>
      <c r="S15" s="33">
        <v>0.28000000000000003</v>
      </c>
      <c r="T15" s="33">
        <v>2.94</v>
      </c>
      <c r="U15" s="33">
        <v>628.75</v>
      </c>
      <c r="V15" s="33">
        <v>182.77</v>
      </c>
      <c r="W15" s="33">
        <v>69.06</v>
      </c>
      <c r="X15" s="33">
        <v>17.920000000000002</v>
      </c>
      <c r="Y15" s="33">
        <v>215.8</v>
      </c>
      <c r="Z15" s="33">
        <v>2.88</v>
      </c>
      <c r="AA15" s="33">
        <v>168.82</v>
      </c>
      <c r="AB15" s="33">
        <v>54.44</v>
      </c>
      <c r="AC15" s="33">
        <v>292.72000000000003</v>
      </c>
      <c r="AD15" s="33">
        <v>3.55</v>
      </c>
      <c r="AE15" s="33">
        <v>0.1</v>
      </c>
      <c r="AF15" s="33">
        <v>0.41</v>
      </c>
      <c r="AG15" s="33">
        <v>0.49</v>
      </c>
      <c r="AH15" s="33">
        <v>5.03</v>
      </c>
      <c r="AI15" s="33">
        <v>0.78</v>
      </c>
      <c r="AJ15" s="34">
        <v>0</v>
      </c>
      <c r="AK15" s="34">
        <v>1024.06</v>
      </c>
      <c r="AL15" s="34">
        <v>828.48</v>
      </c>
      <c r="AM15" s="34">
        <v>1488.79</v>
      </c>
      <c r="AN15" s="34">
        <v>1069.6199999999999</v>
      </c>
      <c r="AO15" s="34">
        <v>515.6</v>
      </c>
      <c r="AP15" s="34">
        <v>780.96</v>
      </c>
      <c r="AQ15" s="34">
        <v>261.13</v>
      </c>
      <c r="AR15" s="34">
        <v>913.44</v>
      </c>
      <c r="AS15" s="34">
        <v>897.08</v>
      </c>
      <c r="AT15" s="34">
        <v>1016.58</v>
      </c>
      <c r="AU15" s="34">
        <v>1458.48</v>
      </c>
      <c r="AV15" s="34">
        <v>449.06</v>
      </c>
      <c r="AW15" s="34">
        <v>594.55999999999995</v>
      </c>
      <c r="AX15" s="34">
        <v>3194.6</v>
      </c>
      <c r="AY15" s="34">
        <v>16.12</v>
      </c>
      <c r="AZ15" s="34">
        <v>838.06</v>
      </c>
      <c r="BA15" s="34">
        <v>1188.5899999999999</v>
      </c>
      <c r="BB15" s="34">
        <v>617.26</v>
      </c>
      <c r="BC15" s="34">
        <v>399.69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0.35</v>
      </c>
      <c r="BL15" s="34">
        <v>0</v>
      </c>
      <c r="BM15" s="34">
        <v>0.2</v>
      </c>
      <c r="BN15" s="34">
        <v>0.01</v>
      </c>
      <c r="BO15" s="34">
        <v>0.03</v>
      </c>
      <c r="BP15" s="34">
        <v>0</v>
      </c>
      <c r="BQ15" s="34">
        <v>0</v>
      </c>
      <c r="BR15" s="34">
        <v>0.01</v>
      </c>
      <c r="BS15" s="34">
        <v>1.19</v>
      </c>
      <c r="BT15" s="34">
        <v>0</v>
      </c>
      <c r="BU15" s="34">
        <v>0</v>
      </c>
      <c r="BV15" s="34">
        <v>3.46</v>
      </c>
      <c r="BW15" s="34">
        <v>0.01</v>
      </c>
      <c r="BX15" s="34">
        <v>0</v>
      </c>
      <c r="BY15" s="34">
        <v>0</v>
      </c>
      <c r="BZ15" s="34">
        <v>0</v>
      </c>
      <c r="CA15" s="34">
        <v>0</v>
      </c>
      <c r="CB15" s="34">
        <v>351.37</v>
      </c>
      <c r="CC15" s="25"/>
      <c r="CD15" s="25">
        <f>$I$15/$I$35*100</f>
        <v>27.674814814814813</v>
      </c>
      <c r="CE15" s="34">
        <v>177.9</v>
      </c>
      <c r="CF15" s="34"/>
      <c r="CG15" s="34">
        <v>89.68</v>
      </c>
      <c r="CH15" s="34">
        <v>52.9</v>
      </c>
      <c r="CI15" s="34">
        <v>71.290000000000006</v>
      </c>
      <c r="CJ15" s="34">
        <v>6309.66</v>
      </c>
      <c r="CK15" s="34">
        <v>3003.64</v>
      </c>
      <c r="CL15" s="34">
        <v>4656.6499999999996</v>
      </c>
      <c r="CM15" s="34">
        <v>67.81</v>
      </c>
      <c r="CN15" s="34">
        <v>46.99</v>
      </c>
      <c r="CO15" s="34">
        <v>58.18</v>
      </c>
      <c r="CP15" s="34">
        <v>6.8</v>
      </c>
      <c r="CQ15" s="34">
        <v>1.23</v>
      </c>
    </row>
    <row r="16" spans="1:96" x14ac:dyDescent="0.25">
      <c r="A16" s="21"/>
      <c r="B16" s="22" t="s">
        <v>284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4</v>
      </c>
      <c r="CH17" s="20">
        <v>4</v>
      </c>
      <c r="CI17" s="20">
        <v>4</v>
      </c>
      <c r="CJ17" s="20">
        <v>300</v>
      </c>
      <c r="CK17" s="20">
        <v>300</v>
      </c>
      <c r="CL17" s="20">
        <v>300</v>
      </c>
      <c r="CM17" s="20">
        <v>93.6</v>
      </c>
      <c r="CN17" s="20">
        <v>93.6</v>
      </c>
      <c r="CO17" s="20">
        <v>93.6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285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$I$18/$I$35*100</f>
        <v>3.6059259259259258</v>
      </c>
      <c r="CE18" s="34">
        <v>5</v>
      </c>
      <c r="CF18" s="34"/>
      <c r="CG18" s="34">
        <v>4</v>
      </c>
      <c r="CH18" s="34">
        <v>4</v>
      </c>
      <c r="CI18" s="34">
        <v>4</v>
      </c>
      <c r="CJ18" s="34">
        <v>300</v>
      </c>
      <c r="CK18" s="34">
        <v>300</v>
      </c>
      <c r="CL18" s="34">
        <v>300</v>
      </c>
      <c r="CM18" s="34">
        <v>93.6</v>
      </c>
      <c r="CN18" s="34">
        <v>93.6</v>
      </c>
      <c r="CO18" s="34">
        <v>93.6</v>
      </c>
      <c r="CP18" s="34">
        <v>0</v>
      </c>
      <c r="CQ18" s="34">
        <v>0</v>
      </c>
    </row>
    <row r="19" spans="1:96" x14ac:dyDescent="0.25">
      <c r="A19" s="21"/>
      <c r="B19" s="22" t="s">
        <v>286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63" x14ac:dyDescent="0.25">
      <c r="A20" s="21" t="str">
        <f>"32/1"</f>
        <v>32/1</v>
      </c>
      <c r="B20" s="27" t="s">
        <v>245</v>
      </c>
      <c r="C20" s="23" t="str">
        <f>"60"</f>
        <v>60</v>
      </c>
      <c r="D20" s="23">
        <v>0.83</v>
      </c>
      <c r="E20" s="23">
        <v>0</v>
      </c>
      <c r="F20" s="23">
        <v>3.58</v>
      </c>
      <c r="G20" s="23">
        <v>3.58</v>
      </c>
      <c r="H20" s="23">
        <v>5.41</v>
      </c>
      <c r="I20" s="23">
        <v>53.918487503999991</v>
      </c>
      <c r="J20" s="23">
        <v>0.45</v>
      </c>
      <c r="K20" s="23">
        <v>2.34</v>
      </c>
      <c r="L20" s="23">
        <v>0</v>
      </c>
      <c r="M20" s="23">
        <v>0</v>
      </c>
      <c r="N20" s="23">
        <v>4.05</v>
      </c>
      <c r="O20" s="23">
        <v>0.05</v>
      </c>
      <c r="P20" s="23">
        <v>1.31</v>
      </c>
      <c r="Q20" s="23">
        <v>0</v>
      </c>
      <c r="R20" s="23">
        <v>0</v>
      </c>
      <c r="S20" s="23">
        <v>0.06</v>
      </c>
      <c r="T20" s="23">
        <v>0.87</v>
      </c>
      <c r="U20" s="23">
        <v>133.87</v>
      </c>
      <c r="V20" s="23">
        <v>134.01</v>
      </c>
      <c r="W20" s="23">
        <v>20.45</v>
      </c>
      <c r="X20" s="23">
        <v>11.58</v>
      </c>
      <c r="Y20" s="23">
        <v>22.8</v>
      </c>
      <c r="Z20" s="23">
        <v>0.74</v>
      </c>
      <c r="AA20" s="23">
        <v>0</v>
      </c>
      <c r="AB20" s="23">
        <v>4.9400000000000004</v>
      </c>
      <c r="AC20" s="23">
        <v>1.19</v>
      </c>
      <c r="AD20" s="23">
        <v>1.64</v>
      </c>
      <c r="AE20" s="23">
        <v>0.01</v>
      </c>
      <c r="AF20" s="23">
        <v>0.02</v>
      </c>
      <c r="AG20" s="23">
        <v>0.09</v>
      </c>
      <c r="AH20" s="23">
        <v>0.24</v>
      </c>
      <c r="AI20" s="23">
        <v>1.1599999999999999</v>
      </c>
      <c r="AJ20" s="20">
        <v>0</v>
      </c>
      <c r="AK20" s="20">
        <v>29.28</v>
      </c>
      <c r="AL20" s="20">
        <v>33.15</v>
      </c>
      <c r="AM20" s="20">
        <v>37.01</v>
      </c>
      <c r="AN20" s="20">
        <v>50.83</v>
      </c>
      <c r="AO20" s="20">
        <v>11.05</v>
      </c>
      <c r="AP20" s="20">
        <v>29.28</v>
      </c>
      <c r="AQ20" s="20">
        <v>7.18</v>
      </c>
      <c r="AR20" s="20">
        <v>24.86</v>
      </c>
      <c r="AS20" s="20">
        <v>22.1</v>
      </c>
      <c r="AT20" s="20">
        <v>40.33</v>
      </c>
      <c r="AU20" s="20">
        <v>181.21</v>
      </c>
      <c r="AV20" s="20">
        <v>7.73</v>
      </c>
      <c r="AW20" s="20">
        <v>20.99</v>
      </c>
      <c r="AX20" s="20">
        <v>151.37</v>
      </c>
      <c r="AY20" s="20">
        <v>0</v>
      </c>
      <c r="AZ20" s="20">
        <v>25.97</v>
      </c>
      <c r="BA20" s="20">
        <v>34.799999999999997</v>
      </c>
      <c r="BB20" s="20">
        <v>27.62</v>
      </c>
      <c r="BC20" s="20">
        <v>8.2899999999999991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0.22</v>
      </c>
      <c r="BL20" s="20">
        <v>0</v>
      </c>
      <c r="BM20" s="20">
        <v>0.14000000000000001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0.84</v>
      </c>
      <c r="BT20" s="20">
        <v>0</v>
      </c>
      <c r="BU20" s="20">
        <v>0</v>
      </c>
      <c r="BV20" s="20">
        <v>2.08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51.04</v>
      </c>
      <c r="CC20" s="24"/>
      <c r="CD20" s="24"/>
      <c r="CE20" s="20">
        <v>0.82</v>
      </c>
      <c r="CF20" s="20"/>
      <c r="CG20" s="20">
        <v>54.33</v>
      </c>
      <c r="CH20" s="20">
        <v>33.97</v>
      </c>
      <c r="CI20" s="20">
        <v>44.15</v>
      </c>
      <c r="CJ20" s="20">
        <v>1708.63</v>
      </c>
      <c r="CK20" s="20">
        <v>408.77</v>
      </c>
      <c r="CL20" s="20">
        <v>1058.7</v>
      </c>
      <c r="CM20" s="20">
        <v>8.18</v>
      </c>
      <c r="CN20" s="20">
        <v>5.2</v>
      </c>
      <c r="CO20" s="20">
        <v>6.69</v>
      </c>
      <c r="CP20" s="20">
        <v>0</v>
      </c>
      <c r="CQ20" s="20">
        <v>0.3</v>
      </c>
      <c r="CR20" s="28"/>
    </row>
    <row r="21" spans="1:96" s="26" customFormat="1" ht="31.5" x14ac:dyDescent="0.25">
      <c r="A21" s="21" t="str">
        <f>"11/2"</f>
        <v>11/2</v>
      </c>
      <c r="B21" s="27" t="s">
        <v>315</v>
      </c>
      <c r="C21" s="23" t="str">
        <f>"200"</f>
        <v>200</v>
      </c>
      <c r="D21" s="23">
        <v>1.97</v>
      </c>
      <c r="E21" s="23">
        <v>0</v>
      </c>
      <c r="F21" s="23">
        <v>4.34</v>
      </c>
      <c r="G21" s="23">
        <v>4.33</v>
      </c>
      <c r="H21" s="23">
        <v>15.02</v>
      </c>
      <c r="I21" s="23">
        <v>104.93762000000001</v>
      </c>
      <c r="J21" s="23">
        <v>0.93</v>
      </c>
      <c r="K21" s="23">
        <v>2.6</v>
      </c>
      <c r="L21" s="23">
        <v>0</v>
      </c>
      <c r="M21" s="23">
        <v>0</v>
      </c>
      <c r="N21" s="23">
        <v>2.66</v>
      </c>
      <c r="O21" s="23">
        <v>10.63</v>
      </c>
      <c r="P21" s="23">
        <v>1.73</v>
      </c>
      <c r="Q21" s="23">
        <v>0</v>
      </c>
      <c r="R21" s="23">
        <v>0</v>
      </c>
      <c r="S21" s="23">
        <v>0.3</v>
      </c>
      <c r="T21" s="23">
        <v>1.82</v>
      </c>
      <c r="U21" s="23">
        <v>296.16000000000003</v>
      </c>
      <c r="V21" s="23">
        <v>364.56</v>
      </c>
      <c r="W21" s="23">
        <v>19.559999999999999</v>
      </c>
      <c r="X21" s="23">
        <v>20.68</v>
      </c>
      <c r="Y21" s="23">
        <v>58.27</v>
      </c>
      <c r="Z21" s="23">
        <v>0.77</v>
      </c>
      <c r="AA21" s="23">
        <v>2.4</v>
      </c>
      <c r="AB21" s="23">
        <v>1165.76</v>
      </c>
      <c r="AC21" s="23">
        <v>246.68</v>
      </c>
      <c r="AD21" s="23">
        <v>1.96</v>
      </c>
      <c r="AE21" s="23">
        <v>7.0000000000000007E-2</v>
      </c>
      <c r="AF21" s="23">
        <v>0.05</v>
      </c>
      <c r="AG21" s="23">
        <v>0.82</v>
      </c>
      <c r="AH21" s="23">
        <v>1.47</v>
      </c>
      <c r="AI21" s="23">
        <v>5.77</v>
      </c>
      <c r="AJ21" s="20">
        <v>0</v>
      </c>
      <c r="AK21" s="20">
        <v>74.83</v>
      </c>
      <c r="AL21" s="20">
        <v>70.69</v>
      </c>
      <c r="AM21" s="20">
        <v>117.28</v>
      </c>
      <c r="AN21" s="20">
        <v>115.21</v>
      </c>
      <c r="AO21" s="20">
        <v>31.21</v>
      </c>
      <c r="AP21" s="20">
        <v>68.739999999999995</v>
      </c>
      <c r="AQ21" s="20">
        <v>25.08</v>
      </c>
      <c r="AR21" s="20">
        <v>76.03</v>
      </c>
      <c r="AS21" s="20">
        <v>93.51</v>
      </c>
      <c r="AT21" s="20">
        <v>146.13</v>
      </c>
      <c r="AU21" s="20">
        <v>148.49</v>
      </c>
      <c r="AV21" s="20">
        <v>42.13</v>
      </c>
      <c r="AW21" s="20">
        <v>74.38</v>
      </c>
      <c r="AX21" s="20">
        <v>395.5</v>
      </c>
      <c r="AY21" s="20">
        <v>0</v>
      </c>
      <c r="AZ21" s="20">
        <v>88.7</v>
      </c>
      <c r="BA21" s="20">
        <v>67.53</v>
      </c>
      <c r="BB21" s="20">
        <v>53.51</v>
      </c>
      <c r="BC21" s="20">
        <v>26.21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0.27</v>
      </c>
      <c r="BL21" s="20">
        <v>0</v>
      </c>
      <c r="BM21" s="20">
        <v>0.15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0.93</v>
      </c>
      <c r="BT21" s="20">
        <v>0</v>
      </c>
      <c r="BU21" s="20">
        <v>0</v>
      </c>
      <c r="BV21" s="20">
        <v>2.4300000000000002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232.74</v>
      </c>
      <c r="CC21" s="24"/>
      <c r="CD21" s="24"/>
      <c r="CE21" s="20">
        <v>196.69</v>
      </c>
      <c r="CF21" s="20"/>
      <c r="CG21" s="20">
        <v>24.24</v>
      </c>
      <c r="CH21" s="20">
        <v>15.72</v>
      </c>
      <c r="CI21" s="20">
        <v>19.98</v>
      </c>
      <c r="CJ21" s="20">
        <v>983.73</v>
      </c>
      <c r="CK21" s="20">
        <v>490.89</v>
      </c>
      <c r="CL21" s="20">
        <v>737.31</v>
      </c>
      <c r="CM21" s="20">
        <v>46.55</v>
      </c>
      <c r="CN21" s="20">
        <v>22.86</v>
      </c>
      <c r="CO21" s="20">
        <v>34.700000000000003</v>
      </c>
      <c r="CP21" s="20">
        <v>0</v>
      </c>
      <c r="CQ21" s="20">
        <v>0.4</v>
      </c>
      <c r="CR21" s="28"/>
    </row>
    <row r="22" spans="1:96" s="26" customFormat="1" ht="47.25" x14ac:dyDescent="0.25">
      <c r="A22" s="21" t="str">
        <f>"3/7"</f>
        <v>3/7</v>
      </c>
      <c r="B22" s="27" t="s">
        <v>316</v>
      </c>
      <c r="C22" s="23" t="str">
        <f>"50"</f>
        <v>50</v>
      </c>
      <c r="D22" s="23">
        <v>5.62</v>
      </c>
      <c r="E22" s="23">
        <v>5.56</v>
      </c>
      <c r="F22" s="23">
        <v>2.11</v>
      </c>
      <c r="G22" s="23">
        <v>0.35</v>
      </c>
      <c r="H22" s="23">
        <v>0.54</v>
      </c>
      <c r="I22" s="23">
        <v>43.371865384615383</v>
      </c>
      <c r="J22" s="23">
        <v>0.42</v>
      </c>
      <c r="K22" s="23">
        <v>0.25</v>
      </c>
      <c r="L22" s="23">
        <v>0</v>
      </c>
      <c r="M22" s="23">
        <v>0</v>
      </c>
      <c r="N22" s="23">
        <v>0.39</v>
      </c>
      <c r="O22" s="23">
        <v>0.01</v>
      </c>
      <c r="P22" s="23">
        <v>0.14000000000000001</v>
      </c>
      <c r="Q22" s="23">
        <v>0</v>
      </c>
      <c r="R22" s="23">
        <v>0</v>
      </c>
      <c r="S22" s="23">
        <v>0.01</v>
      </c>
      <c r="T22" s="23">
        <v>0.65</v>
      </c>
      <c r="U22" s="23">
        <v>19.87</v>
      </c>
      <c r="V22" s="23">
        <v>38.729999999999997</v>
      </c>
      <c r="W22" s="23">
        <v>4.37</v>
      </c>
      <c r="X22" s="23">
        <v>3.42</v>
      </c>
      <c r="Y22" s="23">
        <v>25.97</v>
      </c>
      <c r="Z22" s="23">
        <v>0.15</v>
      </c>
      <c r="AA22" s="23">
        <v>4.8899999999999997</v>
      </c>
      <c r="AB22" s="23">
        <v>369.23</v>
      </c>
      <c r="AC22" s="23">
        <v>71.58</v>
      </c>
      <c r="AD22" s="23">
        <v>0.69</v>
      </c>
      <c r="AE22" s="23">
        <v>0.03</v>
      </c>
      <c r="AF22" s="23">
        <v>0.03</v>
      </c>
      <c r="AG22" s="23">
        <v>0.87</v>
      </c>
      <c r="AH22" s="23">
        <v>2.76</v>
      </c>
      <c r="AI22" s="23">
        <v>0.04</v>
      </c>
      <c r="AJ22" s="20">
        <v>0</v>
      </c>
      <c r="AK22" s="20">
        <v>334.3</v>
      </c>
      <c r="AL22" s="20">
        <v>254.93</v>
      </c>
      <c r="AM22" s="20">
        <v>465.24</v>
      </c>
      <c r="AN22" s="20">
        <v>547.47</v>
      </c>
      <c r="AO22" s="20">
        <v>147.97</v>
      </c>
      <c r="AP22" s="20">
        <v>307.16000000000003</v>
      </c>
      <c r="AQ22" s="20">
        <v>58.5</v>
      </c>
      <c r="AR22" s="20">
        <v>0.86</v>
      </c>
      <c r="AS22" s="20">
        <v>1.33</v>
      </c>
      <c r="AT22" s="20">
        <v>1.1399999999999999</v>
      </c>
      <c r="AU22" s="20">
        <v>3.74</v>
      </c>
      <c r="AV22" s="20">
        <v>238.09</v>
      </c>
      <c r="AW22" s="20">
        <v>0.8</v>
      </c>
      <c r="AX22" s="20">
        <v>6.51</v>
      </c>
      <c r="AY22" s="20">
        <v>0</v>
      </c>
      <c r="AZ22" s="20">
        <v>0.83</v>
      </c>
      <c r="BA22" s="20">
        <v>0.91</v>
      </c>
      <c r="BB22" s="20">
        <v>0.66</v>
      </c>
      <c r="BC22" s="20">
        <v>0.39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0.02</v>
      </c>
      <c r="BL22" s="20">
        <v>0</v>
      </c>
      <c r="BM22" s="20">
        <v>0.01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0.08</v>
      </c>
      <c r="BT22" s="20">
        <v>0</v>
      </c>
      <c r="BU22" s="20">
        <v>0</v>
      </c>
      <c r="BV22" s="20">
        <v>0.21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38.33</v>
      </c>
      <c r="CC22" s="24"/>
      <c r="CD22" s="24"/>
      <c r="CE22" s="20">
        <v>66.430000000000007</v>
      </c>
      <c r="CF22" s="20"/>
      <c r="CG22" s="20">
        <v>232.49</v>
      </c>
      <c r="CH22" s="20">
        <v>43.06</v>
      </c>
      <c r="CI22" s="20">
        <v>137.78</v>
      </c>
      <c r="CJ22" s="20">
        <v>1995.64</v>
      </c>
      <c r="CK22" s="20">
        <v>649.21</v>
      </c>
      <c r="CL22" s="20">
        <v>1322.42</v>
      </c>
      <c r="CM22" s="20">
        <v>31.43</v>
      </c>
      <c r="CN22" s="20">
        <v>18.3</v>
      </c>
      <c r="CO22" s="20">
        <v>24.87</v>
      </c>
      <c r="CP22" s="20">
        <v>0</v>
      </c>
      <c r="CQ22" s="20">
        <v>0.19</v>
      </c>
      <c r="CR22" s="28"/>
    </row>
    <row r="23" spans="1:96" s="26" customFormat="1" ht="47.25" x14ac:dyDescent="0.25">
      <c r="A23" s="21" t="str">
        <f>"40/3"</f>
        <v>40/3</v>
      </c>
      <c r="B23" s="27" t="s">
        <v>259</v>
      </c>
      <c r="C23" s="23" t="str">
        <f>"150"</f>
        <v>150</v>
      </c>
      <c r="D23" s="23">
        <v>8.5500000000000007</v>
      </c>
      <c r="E23" s="23">
        <v>0</v>
      </c>
      <c r="F23" s="23">
        <v>8.64</v>
      </c>
      <c r="G23" s="23">
        <v>9.81</v>
      </c>
      <c r="H23" s="23">
        <v>45.56</v>
      </c>
      <c r="I23" s="23">
        <v>281.63910899999996</v>
      </c>
      <c r="J23" s="23">
        <v>1.35</v>
      </c>
      <c r="K23" s="23">
        <v>4.88</v>
      </c>
      <c r="L23" s="23">
        <v>0</v>
      </c>
      <c r="M23" s="23">
        <v>0</v>
      </c>
      <c r="N23" s="23">
        <v>2.9</v>
      </c>
      <c r="O23" s="23">
        <v>34.83</v>
      </c>
      <c r="P23" s="23">
        <v>7.83</v>
      </c>
      <c r="Q23" s="23">
        <v>0</v>
      </c>
      <c r="R23" s="23">
        <v>0</v>
      </c>
      <c r="S23" s="23">
        <v>0.08</v>
      </c>
      <c r="T23" s="23">
        <v>1.85</v>
      </c>
      <c r="U23" s="23">
        <v>150.97999999999999</v>
      </c>
      <c r="V23" s="23">
        <v>280.27</v>
      </c>
      <c r="W23" s="23">
        <v>21.01</v>
      </c>
      <c r="X23" s="23">
        <v>126.92</v>
      </c>
      <c r="Y23" s="23">
        <v>194.01</v>
      </c>
      <c r="Z23" s="23">
        <v>4.2300000000000004</v>
      </c>
      <c r="AA23" s="23">
        <v>0</v>
      </c>
      <c r="AB23" s="23">
        <v>1445.52</v>
      </c>
      <c r="AC23" s="23">
        <v>301.38</v>
      </c>
      <c r="AD23" s="23">
        <v>3.94</v>
      </c>
      <c r="AE23" s="23">
        <v>0.23</v>
      </c>
      <c r="AF23" s="23">
        <v>0.12</v>
      </c>
      <c r="AG23" s="23">
        <v>2.46</v>
      </c>
      <c r="AH23" s="23">
        <v>5.21</v>
      </c>
      <c r="AI23" s="23">
        <v>0.9</v>
      </c>
      <c r="AJ23" s="20">
        <v>0</v>
      </c>
      <c r="AK23" s="20">
        <v>388.74</v>
      </c>
      <c r="AL23" s="20">
        <v>303.3</v>
      </c>
      <c r="AM23" s="20">
        <v>489.42</v>
      </c>
      <c r="AN23" s="20">
        <v>349.12</v>
      </c>
      <c r="AO23" s="20">
        <v>208.82</v>
      </c>
      <c r="AP23" s="20">
        <v>263.95999999999998</v>
      </c>
      <c r="AQ23" s="20">
        <v>117.88</v>
      </c>
      <c r="AR23" s="20">
        <v>388.35</v>
      </c>
      <c r="AS23" s="20">
        <v>382.96</v>
      </c>
      <c r="AT23" s="20">
        <v>732.23</v>
      </c>
      <c r="AU23" s="20">
        <v>733.8</v>
      </c>
      <c r="AV23" s="20">
        <v>196.58</v>
      </c>
      <c r="AW23" s="20">
        <v>471.09</v>
      </c>
      <c r="AX23" s="20">
        <v>1499</v>
      </c>
      <c r="AY23" s="20">
        <v>0</v>
      </c>
      <c r="AZ23" s="20">
        <v>328.54</v>
      </c>
      <c r="BA23" s="20">
        <v>397.71</v>
      </c>
      <c r="BB23" s="20">
        <v>281.44</v>
      </c>
      <c r="BC23" s="20">
        <v>215.73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0.01</v>
      </c>
      <c r="BJ23" s="20">
        <v>0</v>
      </c>
      <c r="BK23" s="20">
        <v>0.73</v>
      </c>
      <c r="BL23" s="20">
        <v>0</v>
      </c>
      <c r="BM23" s="20">
        <v>0.3</v>
      </c>
      <c r="BN23" s="20">
        <v>0.03</v>
      </c>
      <c r="BO23" s="20">
        <v>0.05</v>
      </c>
      <c r="BP23" s="20">
        <v>0</v>
      </c>
      <c r="BQ23" s="20">
        <v>0</v>
      </c>
      <c r="BR23" s="20">
        <v>0.01</v>
      </c>
      <c r="BS23" s="20">
        <v>2.2200000000000002</v>
      </c>
      <c r="BT23" s="20">
        <v>0.01</v>
      </c>
      <c r="BU23" s="20">
        <v>0</v>
      </c>
      <c r="BV23" s="20">
        <v>5.16</v>
      </c>
      <c r="BW23" s="20">
        <v>0.06</v>
      </c>
      <c r="BX23" s="20">
        <v>0</v>
      </c>
      <c r="BY23" s="20">
        <v>0</v>
      </c>
      <c r="BZ23" s="20">
        <v>0</v>
      </c>
      <c r="CA23" s="20">
        <v>0</v>
      </c>
      <c r="CB23" s="20">
        <v>140.77000000000001</v>
      </c>
      <c r="CC23" s="24"/>
      <c r="CD23" s="24"/>
      <c r="CE23" s="20">
        <v>240.92</v>
      </c>
      <c r="CF23" s="20"/>
      <c r="CG23" s="20">
        <v>9.6</v>
      </c>
      <c r="CH23" s="20">
        <v>6.1</v>
      </c>
      <c r="CI23" s="20">
        <v>7.85</v>
      </c>
      <c r="CJ23" s="20">
        <v>1380</v>
      </c>
      <c r="CK23" s="20">
        <v>648.36</v>
      </c>
      <c r="CL23" s="20">
        <v>1014.18</v>
      </c>
      <c r="CM23" s="20">
        <v>19.97</v>
      </c>
      <c r="CN23" s="20">
        <v>13.07</v>
      </c>
      <c r="CO23" s="20">
        <v>16.52</v>
      </c>
      <c r="CP23" s="20">
        <v>0</v>
      </c>
      <c r="CQ23" s="20">
        <v>0.38</v>
      </c>
      <c r="CR23" s="28"/>
    </row>
    <row r="24" spans="1:96" s="26" customFormat="1" x14ac:dyDescent="0.25">
      <c r="A24" s="21" t="str">
        <f>"8/15"</f>
        <v>8/15</v>
      </c>
      <c r="B24" s="27" t="s">
        <v>97</v>
      </c>
      <c r="C24" s="23" t="str">
        <f>"20"</f>
        <v>20</v>
      </c>
      <c r="D24" s="23">
        <v>1.32</v>
      </c>
      <c r="E24" s="23">
        <v>0</v>
      </c>
      <c r="F24" s="23">
        <v>0.13</v>
      </c>
      <c r="G24" s="23">
        <v>0.13</v>
      </c>
      <c r="H24" s="23">
        <v>9.3800000000000008</v>
      </c>
      <c r="I24" s="23">
        <v>44.780199999999994</v>
      </c>
      <c r="J24" s="23">
        <v>0</v>
      </c>
      <c r="K24" s="23">
        <v>0</v>
      </c>
      <c r="L24" s="23">
        <v>0</v>
      </c>
      <c r="M24" s="23">
        <v>0</v>
      </c>
      <c r="N24" s="23">
        <v>0.22</v>
      </c>
      <c r="O24" s="23">
        <v>9.1199999999999992</v>
      </c>
      <c r="P24" s="23">
        <v>0.04</v>
      </c>
      <c r="Q24" s="23">
        <v>0</v>
      </c>
      <c r="R24" s="23">
        <v>0</v>
      </c>
      <c r="S24" s="23">
        <v>0</v>
      </c>
      <c r="T24" s="23">
        <v>0.36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0">
        <v>0</v>
      </c>
      <c r="AK24" s="20">
        <v>63.86</v>
      </c>
      <c r="AL24" s="20">
        <v>66.47</v>
      </c>
      <c r="AM24" s="20">
        <v>101.79</v>
      </c>
      <c r="AN24" s="20">
        <v>33.76</v>
      </c>
      <c r="AO24" s="20">
        <v>20.010000000000002</v>
      </c>
      <c r="AP24" s="20">
        <v>40.020000000000003</v>
      </c>
      <c r="AQ24" s="20">
        <v>15.14</v>
      </c>
      <c r="AR24" s="20">
        <v>72.38</v>
      </c>
      <c r="AS24" s="20">
        <v>44.89</v>
      </c>
      <c r="AT24" s="20">
        <v>62.64</v>
      </c>
      <c r="AU24" s="20">
        <v>51.68</v>
      </c>
      <c r="AV24" s="20">
        <v>27.14</v>
      </c>
      <c r="AW24" s="20">
        <v>48.02</v>
      </c>
      <c r="AX24" s="20">
        <v>401.59</v>
      </c>
      <c r="AY24" s="20">
        <v>0</v>
      </c>
      <c r="AZ24" s="20">
        <v>130.85</v>
      </c>
      <c r="BA24" s="20">
        <v>56.9</v>
      </c>
      <c r="BB24" s="20">
        <v>37.76</v>
      </c>
      <c r="BC24" s="20">
        <v>29.93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0.02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0.01</v>
      </c>
      <c r="BT24" s="20">
        <v>0</v>
      </c>
      <c r="BU24" s="20">
        <v>0</v>
      </c>
      <c r="BV24" s="20">
        <v>0.06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7.82</v>
      </c>
      <c r="CC24" s="24"/>
      <c r="CD24" s="24"/>
      <c r="CE24" s="20">
        <v>0</v>
      </c>
      <c r="CF24" s="20"/>
      <c r="CG24" s="20">
        <v>0</v>
      </c>
      <c r="CH24" s="20">
        <v>0</v>
      </c>
      <c r="CI24" s="20">
        <v>0</v>
      </c>
      <c r="CJ24" s="20">
        <v>1330</v>
      </c>
      <c r="CK24" s="20">
        <v>512.4</v>
      </c>
      <c r="CL24" s="20">
        <v>921.2</v>
      </c>
      <c r="CM24" s="20">
        <v>10.64</v>
      </c>
      <c r="CN24" s="20">
        <v>10.64</v>
      </c>
      <c r="CO24" s="20">
        <v>10.64</v>
      </c>
      <c r="CP24" s="20">
        <v>0</v>
      </c>
      <c r="CQ24" s="20">
        <v>0</v>
      </c>
      <c r="CR24" s="28"/>
    </row>
    <row r="25" spans="1:96" s="26" customFormat="1" x14ac:dyDescent="0.25">
      <c r="A25" s="21" t="str">
        <f>"8/16"</f>
        <v>8/16</v>
      </c>
      <c r="B25" s="27" t="s">
        <v>106</v>
      </c>
      <c r="C25" s="23" t="str">
        <f>"30"</f>
        <v>30</v>
      </c>
      <c r="D25" s="23">
        <v>1.98</v>
      </c>
      <c r="E25" s="23">
        <v>0</v>
      </c>
      <c r="F25" s="23">
        <v>0.36</v>
      </c>
      <c r="G25" s="23">
        <v>0.36</v>
      </c>
      <c r="H25" s="23">
        <v>12.51</v>
      </c>
      <c r="I25" s="23">
        <v>58.014000000000003</v>
      </c>
      <c r="J25" s="23">
        <v>0.06</v>
      </c>
      <c r="K25" s="23">
        <v>0</v>
      </c>
      <c r="L25" s="23">
        <v>0</v>
      </c>
      <c r="M25" s="23">
        <v>0</v>
      </c>
      <c r="N25" s="23">
        <v>0.36</v>
      </c>
      <c r="O25" s="23">
        <v>9.66</v>
      </c>
      <c r="P25" s="23">
        <v>2.4900000000000002</v>
      </c>
      <c r="Q25" s="23">
        <v>0</v>
      </c>
      <c r="R25" s="23">
        <v>0</v>
      </c>
      <c r="S25" s="23">
        <v>0.3</v>
      </c>
      <c r="T25" s="23">
        <v>0.75</v>
      </c>
      <c r="U25" s="23">
        <v>183</v>
      </c>
      <c r="V25" s="23">
        <v>73.5</v>
      </c>
      <c r="W25" s="23">
        <v>10.5</v>
      </c>
      <c r="X25" s="23">
        <v>14.1</v>
      </c>
      <c r="Y25" s="23">
        <v>47.4</v>
      </c>
      <c r="Z25" s="23">
        <v>1.17</v>
      </c>
      <c r="AA25" s="23">
        <v>0</v>
      </c>
      <c r="AB25" s="23">
        <v>1.5</v>
      </c>
      <c r="AC25" s="23">
        <v>0.3</v>
      </c>
      <c r="AD25" s="23">
        <v>0.42</v>
      </c>
      <c r="AE25" s="23">
        <v>0.05</v>
      </c>
      <c r="AF25" s="23">
        <v>0.02</v>
      </c>
      <c r="AG25" s="23">
        <v>0.21</v>
      </c>
      <c r="AH25" s="23">
        <v>0.6</v>
      </c>
      <c r="AI25" s="23">
        <v>0</v>
      </c>
      <c r="AJ25" s="20">
        <v>0</v>
      </c>
      <c r="AK25" s="20">
        <v>96.6</v>
      </c>
      <c r="AL25" s="20">
        <v>74.400000000000006</v>
      </c>
      <c r="AM25" s="20">
        <v>128.1</v>
      </c>
      <c r="AN25" s="20">
        <v>66.900000000000006</v>
      </c>
      <c r="AO25" s="20">
        <v>27.9</v>
      </c>
      <c r="AP25" s="20">
        <v>59.4</v>
      </c>
      <c r="AQ25" s="20">
        <v>24</v>
      </c>
      <c r="AR25" s="20">
        <v>111.3</v>
      </c>
      <c r="AS25" s="20">
        <v>89.1</v>
      </c>
      <c r="AT25" s="20">
        <v>87.3</v>
      </c>
      <c r="AU25" s="20">
        <v>139.19999999999999</v>
      </c>
      <c r="AV25" s="20">
        <v>37.200000000000003</v>
      </c>
      <c r="AW25" s="20">
        <v>93</v>
      </c>
      <c r="AX25" s="20">
        <v>467.7</v>
      </c>
      <c r="AY25" s="20">
        <v>0</v>
      </c>
      <c r="AZ25" s="20">
        <v>157.80000000000001</v>
      </c>
      <c r="BA25" s="20">
        <v>87.3</v>
      </c>
      <c r="BB25" s="20">
        <v>54</v>
      </c>
      <c r="BC25" s="20">
        <v>39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0.04</v>
      </c>
      <c r="BL25" s="20">
        <v>0</v>
      </c>
      <c r="BM25" s="20">
        <v>0</v>
      </c>
      <c r="BN25" s="20">
        <v>0.01</v>
      </c>
      <c r="BO25" s="20">
        <v>0</v>
      </c>
      <c r="BP25" s="20">
        <v>0</v>
      </c>
      <c r="BQ25" s="20">
        <v>0</v>
      </c>
      <c r="BR25" s="20">
        <v>0</v>
      </c>
      <c r="BS25" s="20">
        <v>0.03</v>
      </c>
      <c r="BT25" s="20">
        <v>0</v>
      </c>
      <c r="BU25" s="20">
        <v>0</v>
      </c>
      <c r="BV25" s="20">
        <v>0.14000000000000001</v>
      </c>
      <c r="BW25" s="20">
        <v>0.02</v>
      </c>
      <c r="BX25" s="20">
        <v>0</v>
      </c>
      <c r="BY25" s="20">
        <v>0</v>
      </c>
      <c r="BZ25" s="20">
        <v>0</v>
      </c>
      <c r="CA25" s="20">
        <v>0</v>
      </c>
      <c r="CB25" s="20">
        <v>14.1</v>
      </c>
      <c r="CC25" s="24"/>
      <c r="CD25" s="24"/>
      <c r="CE25" s="20">
        <v>0.25</v>
      </c>
      <c r="CF25" s="20"/>
      <c r="CG25" s="20">
        <v>7</v>
      </c>
      <c r="CH25" s="20">
        <v>7</v>
      </c>
      <c r="CI25" s="20">
        <v>7</v>
      </c>
      <c r="CJ25" s="20">
        <v>1330</v>
      </c>
      <c r="CK25" s="20">
        <v>512.4</v>
      </c>
      <c r="CL25" s="20">
        <v>921.2</v>
      </c>
      <c r="CM25" s="20">
        <v>13.3</v>
      </c>
      <c r="CN25" s="20">
        <v>11.06</v>
      </c>
      <c r="CO25" s="20">
        <v>12.18</v>
      </c>
      <c r="CP25" s="20">
        <v>0</v>
      </c>
      <c r="CQ25" s="20">
        <v>0</v>
      </c>
      <c r="CR25" s="28"/>
    </row>
    <row r="26" spans="1:96" s="20" customFormat="1" ht="31.5" x14ac:dyDescent="0.25">
      <c r="A26" s="21" t="str">
        <f>"6/10"</f>
        <v>6/10</v>
      </c>
      <c r="B26" s="27" t="s">
        <v>204</v>
      </c>
      <c r="C26" s="23" t="str">
        <f>"200"</f>
        <v>200</v>
      </c>
      <c r="D26" s="23">
        <v>0.2</v>
      </c>
      <c r="E26" s="23">
        <v>0</v>
      </c>
      <c r="F26" s="23">
        <v>0.08</v>
      </c>
      <c r="G26" s="23">
        <v>0.08</v>
      </c>
      <c r="H26" s="23">
        <v>12.12</v>
      </c>
      <c r="I26" s="23">
        <v>47.296159999999986</v>
      </c>
      <c r="J26" s="23">
        <v>0.02</v>
      </c>
      <c r="K26" s="23">
        <v>0</v>
      </c>
      <c r="L26" s="23">
        <v>0</v>
      </c>
      <c r="M26" s="23">
        <v>0</v>
      </c>
      <c r="N26" s="23">
        <v>11.21</v>
      </c>
      <c r="O26" s="23">
        <v>0</v>
      </c>
      <c r="P26" s="23">
        <v>0.91</v>
      </c>
      <c r="Q26" s="23">
        <v>0</v>
      </c>
      <c r="R26" s="23">
        <v>0</v>
      </c>
      <c r="S26" s="23">
        <v>0.46</v>
      </c>
      <c r="T26" s="23">
        <v>0.19</v>
      </c>
      <c r="U26" s="23">
        <v>6.44</v>
      </c>
      <c r="V26" s="23">
        <v>69.599999999999994</v>
      </c>
      <c r="W26" s="23">
        <v>7.28</v>
      </c>
      <c r="X26" s="23">
        <v>5.89</v>
      </c>
      <c r="Y26" s="23">
        <v>6.14</v>
      </c>
      <c r="Z26" s="23">
        <v>0.28000000000000003</v>
      </c>
      <c r="AA26" s="23">
        <v>0</v>
      </c>
      <c r="AB26" s="23">
        <v>18</v>
      </c>
      <c r="AC26" s="23">
        <v>3.4</v>
      </c>
      <c r="AD26" s="23">
        <v>0.14000000000000001</v>
      </c>
      <c r="AE26" s="23">
        <v>0.01</v>
      </c>
      <c r="AF26" s="23">
        <v>0.01</v>
      </c>
      <c r="AG26" s="23">
        <v>0.05</v>
      </c>
      <c r="AH26" s="23">
        <v>0.08</v>
      </c>
      <c r="AI26" s="23">
        <v>16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226.67</v>
      </c>
      <c r="CC26" s="24"/>
      <c r="CD26" s="24"/>
      <c r="CE26" s="20">
        <v>3</v>
      </c>
      <c r="CG26" s="20">
        <v>1.61</v>
      </c>
      <c r="CH26" s="20">
        <v>1.61</v>
      </c>
      <c r="CI26" s="20">
        <v>1.61</v>
      </c>
      <c r="CJ26" s="20">
        <v>190.75</v>
      </c>
      <c r="CK26" s="20">
        <v>73.64</v>
      </c>
      <c r="CL26" s="20">
        <v>132.19999999999999</v>
      </c>
      <c r="CM26" s="20">
        <v>16.329999999999998</v>
      </c>
      <c r="CN26" s="20">
        <v>9.7200000000000006</v>
      </c>
      <c r="CO26" s="20">
        <v>13.02</v>
      </c>
      <c r="CP26" s="20">
        <v>10</v>
      </c>
      <c r="CQ26" s="20">
        <v>0</v>
      </c>
      <c r="CR26" s="29"/>
    </row>
    <row r="27" spans="1:96" s="30" customFormat="1" x14ac:dyDescent="0.25">
      <c r="A27" s="31"/>
      <c r="B27" s="32" t="s">
        <v>290</v>
      </c>
      <c r="C27" s="33"/>
      <c r="D27" s="33">
        <v>20.47</v>
      </c>
      <c r="E27" s="33">
        <v>5.56</v>
      </c>
      <c r="F27" s="33">
        <v>19.239999999999998</v>
      </c>
      <c r="G27" s="33">
        <v>18.64</v>
      </c>
      <c r="H27" s="33">
        <v>100.54</v>
      </c>
      <c r="I27" s="33">
        <v>633.96</v>
      </c>
      <c r="J27" s="33">
        <v>3.23</v>
      </c>
      <c r="K27" s="33">
        <v>10.07</v>
      </c>
      <c r="L27" s="33">
        <v>0</v>
      </c>
      <c r="M27" s="33">
        <v>0</v>
      </c>
      <c r="N27" s="33">
        <v>21.8</v>
      </c>
      <c r="O27" s="33">
        <v>64.290000000000006</v>
      </c>
      <c r="P27" s="33">
        <v>14.45</v>
      </c>
      <c r="Q27" s="33">
        <v>0</v>
      </c>
      <c r="R27" s="33">
        <v>0</v>
      </c>
      <c r="S27" s="33">
        <v>1.2</v>
      </c>
      <c r="T27" s="33">
        <v>6.49</v>
      </c>
      <c r="U27" s="33">
        <v>790.32</v>
      </c>
      <c r="V27" s="33">
        <v>960.67</v>
      </c>
      <c r="W27" s="33">
        <v>83.17</v>
      </c>
      <c r="X27" s="33">
        <v>182.58</v>
      </c>
      <c r="Y27" s="33">
        <v>354.59</v>
      </c>
      <c r="Z27" s="33">
        <v>7.33</v>
      </c>
      <c r="AA27" s="33">
        <v>7.29</v>
      </c>
      <c r="AB27" s="33">
        <v>3004.95</v>
      </c>
      <c r="AC27" s="33">
        <v>624.52</v>
      </c>
      <c r="AD27" s="33">
        <v>8.7899999999999991</v>
      </c>
      <c r="AE27" s="33">
        <v>0.39</v>
      </c>
      <c r="AF27" s="33">
        <v>0.25</v>
      </c>
      <c r="AG27" s="33">
        <v>4.49</v>
      </c>
      <c r="AH27" s="33">
        <v>10.35</v>
      </c>
      <c r="AI27" s="33">
        <v>23.87</v>
      </c>
      <c r="AJ27" s="34">
        <v>0</v>
      </c>
      <c r="AK27" s="34">
        <v>987.6</v>
      </c>
      <c r="AL27" s="34">
        <v>802.94</v>
      </c>
      <c r="AM27" s="34">
        <v>1338.84</v>
      </c>
      <c r="AN27" s="34">
        <v>1163.29</v>
      </c>
      <c r="AO27" s="34">
        <v>446.96</v>
      </c>
      <c r="AP27" s="34">
        <v>768.55</v>
      </c>
      <c r="AQ27" s="34">
        <v>247.77</v>
      </c>
      <c r="AR27" s="34">
        <v>673.78</v>
      </c>
      <c r="AS27" s="34">
        <v>633.9</v>
      </c>
      <c r="AT27" s="34">
        <v>1069.77</v>
      </c>
      <c r="AU27" s="34">
        <v>1258.1099999999999</v>
      </c>
      <c r="AV27" s="34">
        <v>548.88</v>
      </c>
      <c r="AW27" s="34">
        <v>708.29</v>
      </c>
      <c r="AX27" s="34">
        <v>2921.67</v>
      </c>
      <c r="AY27" s="34">
        <v>0</v>
      </c>
      <c r="AZ27" s="34">
        <v>732.68</v>
      </c>
      <c r="BA27" s="34">
        <v>645.16</v>
      </c>
      <c r="BB27" s="34">
        <v>454.99</v>
      </c>
      <c r="BC27" s="34">
        <v>319.54000000000002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1.3</v>
      </c>
      <c r="BL27" s="34">
        <v>0</v>
      </c>
      <c r="BM27" s="34">
        <v>0.61</v>
      </c>
      <c r="BN27" s="34">
        <v>0.05</v>
      </c>
      <c r="BO27" s="34">
        <v>0.1</v>
      </c>
      <c r="BP27" s="34">
        <v>0</v>
      </c>
      <c r="BQ27" s="34">
        <v>0</v>
      </c>
      <c r="BR27" s="34">
        <v>0.02</v>
      </c>
      <c r="BS27" s="34">
        <v>4.1100000000000003</v>
      </c>
      <c r="BT27" s="34">
        <v>0.01</v>
      </c>
      <c r="BU27" s="34">
        <v>0</v>
      </c>
      <c r="BV27" s="34">
        <v>10.08</v>
      </c>
      <c r="BW27" s="34">
        <v>0.09</v>
      </c>
      <c r="BX27" s="34">
        <v>0</v>
      </c>
      <c r="BY27" s="34">
        <v>0</v>
      </c>
      <c r="BZ27" s="34">
        <v>0</v>
      </c>
      <c r="CA27" s="34">
        <v>0</v>
      </c>
      <c r="CB27" s="34">
        <v>711.47</v>
      </c>
      <c r="CC27" s="25"/>
      <c r="CD27" s="25">
        <f>$I$27/$I$35*100</f>
        <v>46.96</v>
      </c>
      <c r="CE27" s="34">
        <v>508.12</v>
      </c>
      <c r="CF27" s="34"/>
      <c r="CG27" s="34">
        <v>329.27</v>
      </c>
      <c r="CH27" s="34">
        <v>107.46</v>
      </c>
      <c r="CI27" s="34">
        <v>218.36</v>
      </c>
      <c r="CJ27" s="34">
        <v>8918.75</v>
      </c>
      <c r="CK27" s="34">
        <v>3295.67</v>
      </c>
      <c r="CL27" s="34">
        <v>6107.21</v>
      </c>
      <c r="CM27" s="34">
        <v>146.4</v>
      </c>
      <c r="CN27" s="34">
        <v>90.84</v>
      </c>
      <c r="CO27" s="34">
        <v>118.62</v>
      </c>
      <c r="CP27" s="34">
        <v>10</v>
      </c>
      <c r="CQ27" s="34">
        <v>1.27</v>
      </c>
    </row>
    <row r="28" spans="1:96" x14ac:dyDescent="0.25">
      <c r="A28" s="21"/>
      <c r="B28" s="22" t="s">
        <v>291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"11/3"</f>
        <v>11/3</v>
      </c>
      <c r="B29" s="27" t="s">
        <v>249</v>
      </c>
      <c r="C29" s="23" t="str">
        <f>"200"</f>
        <v>200</v>
      </c>
      <c r="D29" s="23">
        <v>4.66</v>
      </c>
      <c r="E29" s="23">
        <v>0</v>
      </c>
      <c r="F29" s="23">
        <v>3.8</v>
      </c>
      <c r="G29" s="23">
        <v>4.32</v>
      </c>
      <c r="H29" s="23">
        <v>23.14</v>
      </c>
      <c r="I29" s="23">
        <v>134.82111866666682</v>
      </c>
      <c r="J29" s="23">
        <v>0.51</v>
      </c>
      <c r="K29" s="23">
        <v>2.6</v>
      </c>
      <c r="L29" s="23">
        <v>0</v>
      </c>
      <c r="M29" s="23">
        <v>0</v>
      </c>
      <c r="N29" s="23">
        <v>15.36</v>
      </c>
      <c r="O29" s="23">
        <v>2.73</v>
      </c>
      <c r="P29" s="23">
        <v>5.05</v>
      </c>
      <c r="Q29" s="23">
        <v>0</v>
      </c>
      <c r="R29" s="23">
        <v>0</v>
      </c>
      <c r="S29" s="23">
        <v>0.77</v>
      </c>
      <c r="T29" s="23">
        <v>2.44</v>
      </c>
      <c r="U29" s="23">
        <v>227.91</v>
      </c>
      <c r="V29" s="23">
        <v>658.57</v>
      </c>
      <c r="W29" s="23">
        <v>106.49</v>
      </c>
      <c r="X29" s="23">
        <v>40.44</v>
      </c>
      <c r="Y29" s="23">
        <v>80.819999999999993</v>
      </c>
      <c r="Z29" s="23">
        <v>1.46</v>
      </c>
      <c r="AA29" s="23">
        <v>0</v>
      </c>
      <c r="AB29" s="23">
        <v>1956.27</v>
      </c>
      <c r="AC29" s="23">
        <v>406.8</v>
      </c>
      <c r="AD29" s="23">
        <v>2.15</v>
      </c>
      <c r="AE29" s="23">
        <v>7.0000000000000007E-2</v>
      </c>
      <c r="AF29" s="23">
        <v>0.09</v>
      </c>
      <c r="AG29" s="23">
        <v>1.49</v>
      </c>
      <c r="AH29" s="23">
        <v>2.4500000000000002</v>
      </c>
      <c r="AI29" s="23">
        <v>41.73</v>
      </c>
      <c r="AJ29" s="20">
        <v>0</v>
      </c>
      <c r="AK29" s="20">
        <v>149.38</v>
      </c>
      <c r="AL29" s="20">
        <v>129.29</v>
      </c>
      <c r="AM29" s="20">
        <v>174.95</v>
      </c>
      <c r="AN29" s="20">
        <v>146.52000000000001</v>
      </c>
      <c r="AO29" s="20">
        <v>54.32</v>
      </c>
      <c r="AP29" s="20">
        <v>113.59</v>
      </c>
      <c r="AQ29" s="20">
        <v>26.57</v>
      </c>
      <c r="AR29" s="20">
        <v>143.94999999999999</v>
      </c>
      <c r="AS29" s="20">
        <v>172.71</v>
      </c>
      <c r="AT29" s="20">
        <v>203.87</v>
      </c>
      <c r="AU29" s="20">
        <v>404.65</v>
      </c>
      <c r="AV29" s="20">
        <v>69.83</v>
      </c>
      <c r="AW29" s="20">
        <v>118.76</v>
      </c>
      <c r="AX29" s="20">
        <v>745.94</v>
      </c>
      <c r="AY29" s="20">
        <v>0</v>
      </c>
      <c r="AZ29" s="20">
        <v>167.83</v>
      </c>
      <c r="BA29" s="20">
        <v>150.72</v>
      </c>
      <c r="BB29" s="20">
        <v>119.32</v>
      </c>
      <c r="BC29" s="20">
        <v>52.39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0.23</v>
      </c>
      <c r="BL29" s="20">
        <v>0</v>
      </c>
      <c r="BM29" s="20">
        <v>0.14000000000000001</v>
      </c>
      <c r="BN29" s="20">
        <v>0.01</v>
      </c>
      <c r="BO29" s="20">
        <v>0.02</v>
      </c>
      <c r="BP29" s="20">
        <v>0</v>
      </c>
      <c r="BQ29" s="20">
        <v>0</v>
      </c>
      <c r="BR29" s="20">
        <v>0</v>
      </c>
      <c r="BS29" s="20">
        <v>0.84</v>
      </c>
      <c r="BT29" s="20">
        <v>0</v>
      </c>
      <c r="BU29" s="20">
        <v>0</v>
      </c>
      <c r="BV29" s="20">
        <v>2.39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281.20999999999998</v>
      </c>
      <c r="CC29" s="24"/>
      <c r="CD29" s="24"/>
      <c r="CE29" s="20">
        <v>326.04000000000002</v>
      </c>
      <c r="CF29" s="20"/>
      <c r="CG29" s="20">
        <v>14.27</v>
      </c>
      <c r="CH29" s="20">
        <v>5.96</v>
      </c>
      <c r="CI29" s="20">
        <v>10.119999999999999</v>
      </c>
      <c r="CJ29" s="20">
        <v>849.45</v>
      </c>
      <c r="CK29" s="20">
        <v>209.72</v>
      </c>
      <c r="CL29" s="20">
        <v>529.59</v>
      </c>
      <c r="CM29" s="20">
        <v>17</v>
      </c>
      <c r="CN29" s="20">
        <v>14.85</v>
      </c>
      <c r="CO29" s="20">
        <v>15.94</v>
      </c>
      <c r="CP29" s="20">
        <v>4</v>
      </c>
      <c r="CQ29" s="20">
        <v>0.5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1330</v>
      </c>
      <c r="CK30" s="20">
        <v>512.4</v>
      </c>
      <c r="CL30" s="20">
        <v>921.2</v>
      </c>
      <c r="CM30" s="20">
        <v>10.64</v>
      </c>
      <c r="CN30" s="20">
        <v>10.64</v>
      </c>
      <c r="CO30" s="20">
        <v>10.64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"200"</f>
        <v>200</v>
      </c>
      <c r="D31" s="23">
        <v>0.08</v>
      </c>
      <c r="E31" s="23">
        <v>0</v>
      </c>
      <c r="F31" s="23">
        <v>0.02</v>
      </c>
      <c r="G31" s="23">
        <v>0.02</v>
      </c>
      <c r="H31" s="23">
        <v>4.95</v>
      </c>
      <c r="I31" s="23">
        <v>19.219472</v>
      </c>
      <c r="J31" s="23">
        <v>0</v>
      </c>
      <c r="K31" s="23">
        <v>0</v>
      </c>
      <c r="L31" s="23">
        <v>0</v>
      </c>
      <c r="M31" s="23">
        <v>0</v>
      </c>
      <c r="N31" s="23">
        <v>4.91</v>
      </c>
      <c r="O31" s="23">
        <v>0</v>
      </c>
      <c r="P31" s="23">
        <v>0.04</v>
      </c>
      <c r="Q31" s="23">
        <v>0</v>
      </c>
      <c r="R31" s="23">
        <v>0</v>
      </c>
      <c r="S31" s="23">
        <v>0</v>
      </c>
      <c r="T31" s="23">
        <v>0.03</v>
      </c>
      <c r="U31" s="23">
        <v>0.05</v>
      </c>
      <c r="V31" s="23">
        <v>0.15</v>
      </c>
      <c r="W31" s="23">
        <v>0.15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200.04</v>
      </c>
      <c r="CC31" s="24"/>
      <c r="CD31" s="24"/>
      <c r="CE31" s="20">
        <v>0</v>
      </c>
      <c r="CF31" s="20"/>
      <c r="CG31" s="20">
        <v>1.44</v>
      </c>
      <c r="CH31" s="20">
        <v>1.44</v>
      </c>
      <c r="CI31" s="20">
        <v>1.44</v>
      </c>
      <c r="CJ31" s="20">
        <v>159.41</v>
      </c>
      <c r="CK31" s="20">
        <v>63.8</v>
      </c>
      <c r="CL31" s="20">
        <v>111.6</v>
      </c>
      <c r="CM31" s="20">
        <v>15.43</v>
      </c>
      <c r="CN31" s="20">
        <v>9.1199999999999992</v>
      </c>
      <c r="CO31" s="20">
        <v>12.28</v>
      </c>
      <c r="CP31" s="20">
        <v>5</v>
      </c>
      <c r="CQ31" s="20">
        <v>0</v>
      </c>
      <c r="CR31" s="28"/>
    </row>
    <row r="32" spans="1:96" s="20" customFormat="1" x14ac:dyDescent="0.25">
      <c r="A32" s="21" t="str">
        <f>""</f>
        <v/>
      </c>
      <c r="B32" s="27" t="s">
        <v>100</v>
      </c>
      <c r="C32" s="23" t="str">
        <f>"30"</f>
        <v>30</v>
      </c>
      <c r="D32" s="23">
        <v>0.15</v>
      </c>
      <c r="E32" s="23">
        <v>0</v>
      </c>
      <c r="F32" s="23">
        <v>0</v>
      </c>
      <c r="G32" s="23">
        <v>0</v>
      </c>
      <c r="H32" s="23">
        <v>21.78</v>
      </c>
      <c r="I32" s="23">
        <v>83.36399999999999</v>
      </c>
      <c r="J32" s="23">
        <v>0</v>
      </c>
      <c r="K32" s="23">
        <v>0</v>
      </c>
      <c r="L32" s="23">
        <v>0</v>
      </c>
      <c r="M32" s="23">
        <v>0</v>
      </c>
      <c r="N32" s="23">
        <v>21.48</v>
      </c>
      <c r="O32" s="23">
        <v>0</v>
      </c>
      <c r="P32" s="23">
        <v>0.3</v>
      </c>
      <c r="Q32" s="23">
        <v>0</v>
      </c>
      <c r="R32" s="23">
        <v>0</v>
      </c>
      <c r="S32" s="23">
        <v>0.18</v>
      </c>
      <c r="T32" s="23">
        <v>0.12</v>
      </c>
      <c r="U32" s="23">
        <v>0.6</v>
      </c>
      <c r="V32" s="23">
        <v>45.6</v>
      </c>
      <c r="W32" s="23">
        <v>3.6</v>
      </c>
      <c r="X32" s="23">
        <v>2.7</v>
      </c>
      <c r="Y32" s="23">
        <v>5.4</v>
      </c>
      <c r="Z32" s="23">
        <v>0.12</v>
      </c>
      <c r="AA32" s="23">
        <v>0</v>
      </c>
      <c r="AB32" s="23">
        <v>90</v>
      </c>
      <c r="AC32" s="23">
        <v>15</v>
      </c>
      <c r="AD32" s="23">
        <v>0.24</v>
      </c>
      <c r="AE32" s="23">
        <v>0</v>
      </c>
      <c r="AF32" s="23">
        <v>0.01</v>
      </c>
      <c r="AG32" s="23">
        <v>0.06</v>
      </c>
      <c r="AH32" s="23">
        <v>0.09</v>
      </c>
      <c r="AI32" s="23">
        <v>0.72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7.77</v>
      </c>
      <c r="CC32" s="24"/>
      <c r="CD32" s="24"/>
      <c r="CE32" s="20">
        <v>15</v>
      </c>
      <c r="CG32" s="20">
        <v>3</v>
      </c>
      <c r="CH32" s="20">
        <v>3</v>
      </c>
      <c r="CI32" s="20">
        <v>3</v>
      </c>
      <c r="CJ32" s="20">
        <v>300</v>
      </c>
      <c r="CK32" s="20">
        <v>123</v>
      </c>
      <c r="CL32" s="20">
        <v>211.5</v>
      </c>
      <c r="CM32" s="20">
        <v>3</v>
      </c>
      <c r="CN32" s="20">
        <v>3</v>
      </c>
      <c r="CO32" s="20">
        <v>3</v>
      </c>
      <c r="CP32" s="20">
        <v>0</v>
      </c>
      <c r="CQ32" s="20">
        <v>0</v>
      </c>
      <c r="CR32" s="29"/>
    </row>
    <row r="33" spans="1:95" s="30" customFormat="1" ht="31.5" x14ac:dyDescent="0.25">
      <c r="A33" s="31"/>
      <c r="B33" s="32" t="s">
        <v>293</v>
      </c>
      <c r="C33" s="33"/>
      <c r="D33" s="33">
        <v>6.21</v>
      </c>
      <c r="E33" s="33">
        <v>0</v>
      </c>
      <c r="F33" s="33">
        <v>3.95</v>
      </c>
      <c r="G33" s="33">
        <v>4.47</v>
      </c>
      <c r="H33" s="33">
        <v>59.25</v>
      </c>
      <c r="I33" s="33">
        <v>282.18</v>
      </c>
      <c r="J33" s="33">
        <v>0.51</v>
      </c>
      <c r="K33" s="33">
        <v>2.6</v>
      </c>
      <c r="L33" s="33">
        <v>0</v>
      </c>
      <c r="M33" s="33">
        <v>0</v>
      </c>
      <c r="N33" s="33">
        <v>41.97</v>
      </c>
      <c r="O33" s="33">
        <v>11.85</v>
      </c>
      <c r="P33" s="33">
        <v>5.44</v>
      </c>
      <c r="Q33" s="33">
        <v>0</v>
      </c>
      <c r="R33" s="33">
        <v>0</v>
      </c>
      <c r="S33" s="33">
        <v>0.95</v>
      </c>
      <c r="T33" s="33">
        <v>2.95</v>
      </c>
      <c r="U33" s="33">
        <v>228.56</v>
      </c>
      <c r="V33" s="33">
        <v>704.32</v>
      </c>
      <c r="W33" s="33">
        <v>110.24</v>
      </c>
      <c r="X33" s="33">
        <v>43.14</v>
      </c>
      <c r="Y33" s="33">
        <v>86.22</v>
      </c>
      <c r="Z33" s="33">
        <v>1.6</v>
      </c>
      <c r="AA33" s="33">
        <v>0</v>
      </c>
      <c r="AB33" s="33">
        <v>2046.27</v>
      </c>
      <c r="AC33" s="33">
        <v>421.8</v>
      </c>
      <c r="AD33" s="33">
        <v>2.39</v>
      </c>
      <c r="AE33" s="33">
        <v>7.0000000000000007E-2</v>
      </c>
      <c r="AF33" s="33">
        <v>0.09</v>
      </c>
      <c r="AG33" s="33">
        <v>1.55</v>
      </c>
      <c r="AH33" s="33">
        <v>2.54</v>
      </c>
      <c r="AI33" s="33">
        <v>42.45</v>
      </c>
      <c r="AJ33" s="34">
        <v>0</v>
      </c>
      <c r="AK33" s="34">
        <v>213.23</v>
      </c>
      <c r="AL33" s="34">
        <v>195.75</v>
      </c>
      <c r="AM33" s="34">
        <v>276.74</v>
      </c>
      <c r="AN33" s="34">
        <v>180.28</v>
      </c>
      <c r="AO33" s="34">
        <v>74.33</v>
      </c>
      <c r="AP33" s="34">
        <v>153.61000000000001</v>
      </c>
      <c r="AQ33" s="34">
        <v>41.71</v>
      </c>
      <c r="AR33" s="34">
        <v>216.33</v>
      </c>
      <c r="AS33" s="34">
        <v>217.61</v>
      </c>
      <c r="AT33" s="34">
        <v>266.51</v>
      </c>
      <c r="AU33" s="34">
        <v>456.32</v>
      </c>
      <c r="AV33" s="34">
        <v>96.98</v>
      </c>
      <c r="AW33" s="34">
        <v>166.78</v>
      </c>
      <c r="AX33" s="34">
        <v>1147.54</v>
      </c>
      <c r="AY33" s="34">
        <v>0</v>
      </c>
      <c r="AZ33" s="34">
        <v>298.67</v>
      </c>
      <c r="BA33" s="34">
        <v>207.62</v>
      </c>
      <c r="BB33" s="34">
        <v>157.08000000000001</v>
      </c>
      <c r="BC33" s="34">
        <v>82.32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0.24</v>
      </c>
      <c r="BL33" s="34">
        <v>0</v>
      </c>
      <c r="BM33" s="34">
        <v>0.15</v>
      </c>
      <c r="BN33" s="34">
        <v>0.01</v>
      </c>
      <c r="BO33" s="34">
        <v>0.02</v>
      </c>
      <c r="BP33" s="34">
        <v>0</v>
      </c>
      <c r="BQ33" s="34">
        <v>0</v>
      </c>
      <c r="BR33" s="34">
        <v>0</v>
      </c>
      <c r="BS33" s="34">
        <v>0.85</v>
      </c>
      <c r="BT33" s="34">
        <v>0</v>
      </c>
      <c r="BU33" s="34">
        <v>0</v>
      </c>
      <c r="BV33" s="34">
        <v>2.44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496.84</v>
      </c>
      <c r="CC33" s="25"/>
      <c r="CD33" s="25">
        <f>$I$33/$I$35*100</f>
        <v>20.902222222222221</v>
      </c>
      <c r="CE33" s="34">
        <v>341.04</v>
      </c>
      <c r="CF33" s="34"/>
      <c r="CG33" s="34">
        <v>18.71</v>
      </c>
      <c r="CH33" s="34">
        <v>10.4</v>
      </c>
      <c r="CI33" s="34">
        <v>14.55</v>
      </c>
      <c r="CJ33" s="34">
        <v>2638.86</v>
      </c>
      <c r="CK33" s="34">
        <v>908.92</v>
      </c>
      <c r="CL33" s="34">
        <v>1773.89</v>
      </c>
      <c r="CM33" s="34">
        <v>46.07</v>
      </c>
      <c r="CN33" s="34">
        <v>37.61</v>
      </c>
      <c r="CO33" s="34">
        <v>41.86</v>
      </c>
      <c r="CP33" s="34">
        <v>9</v>
      </c>
      <c r="CQ33" s="34">
        <v>0.5</v>
      </c>
    </row>
    <row r="34" spans="1:95" s="30" customFormat="1" x14ac:dyDescent="0.25">
      <c r="A34" s="31"/>
      <c r="B34" s="32" t="s">
        <v>117</v>
      </c>
      <c r="C34" s="33"/>
      <c r="D34" s="33">
        <v>45.25</v>
      </c>
      <c r="E34" s="33">
        <v>19.93</v>
      </c>
      <c r="F34" s="33">
        <v>40.369999999999997</v>
      </c>
      <c r="G34" s="33">
        <v>29.6</v>
      </c>
      <c r="H34" s="33">
        <v>208.94</v>
      </c>
      <c r="I34" s="33">
        <v>1338.43</v>
      </c>
      <c r="J34" s="33">
        <v>7.97</v>
      </c>
      <c r="K34" s="33">
        <v>16.18</v>
      </c>
      <c r="L34" s="33">
        <v>0</v>
      </c>
      <c r="M34" s="33">
        <v>0</v>
      </c>
      <c r="N34" s="33">
        <v>80.66</v>
      </c>
      <c r="O34" s="33">
        <v>105.42</v>
      </c>
      <c r="P34" s="33">
        <v>22.87</v>
      </c>
      <c r="Q34" s="33">
        <v>0</v>
      </c>
      <c r="R34" s="33">
        <v>0</v>
      </c>
      <c r="S34" s="33">
        <v>3.23</v>
      </c>
      <c r="T34" s="33">
        <v>12.89</v>
      </c>
      <c r="U34" s="33">
        <v>1673.62</v>
      </c>
      <c r="V34" s="33">
        <v>2125.75</v>
      </c>
      <c r="W34" s="33">
        <v>278.47000000000003</v>
      </c>
      <c r="X34" s="33">
        <v>252.64</v>
      </c>
      <c r="Y34" s="33">
        <v>667.6</v>
      </c>
      <c r="Z34" s="33">
        <v>14.01</v>
      </c>
      <c r="AA34" s="33">
        <v>176.12</v>
      </c>
      <c r="AB34" s="33">
        <v>5135.66</v>
      </c>
      <c r="AC34" s="33">
        <v>1344.04</v>
      </c>
      <c r="AD34" s="33">
        <v>14.93</v>
      </c>
      <c r="AE34" s="33">
        <v>0.59</v>
      </c>
      <c r="AF34" s="33">
        <v>0.77</v>
      </c>
      <c r="AG34" s="33">
        <v>6.84</v>
      </c>
      <c r="AH34" s="33">
        <v>18.32</v>
      </c>
      <c r="AI34" s="33">
        <v>77.11</v>
      </c>
      <c r="AJ34" s="34">
        <v>0</v>
      </c>
      <c r="AK34" s="34">
        <v>2236.9</v>
      </c>
      <c r="AL34" s="34">
        <v>1840.17</v>
      </c>
      <c r="AM34" s="34">
        <v>3123.36</v>
      </c>
      <c r="AN34" s="34">
        <v>2431.1799999999998</v>
      </c>
      <c r="AO34" s="34">
        <v>1039.8900000000001</v>
      </c>
      <c r="AP34" s="34">
        <v>1714.13</v>
      </c>
      <c r="AQ34" s="34">
        <v>553.61</v>
      </c>
      <c r="AR34" s="34">
        <v>1812.55</v>
      </c>
      <c r="AS34" s="34">
        <v>1765.58</v>
      </c>
      <c r="AT34" s="34">
        <v>2362.87</v>
      </c>
      <c r="AU34" s="34">
        <v>3250.91</v>
      </c>
      <c r="AV34" s="34">
        <v>1101.92</v>
      </c>
      <c r="AW34" s="34">
        <v>1483.63</v>
      </c>
      <c r="AX34" s="34">
        <v>7305.81</v>
      </c>
      <c r="AY34" s="34">
        <v>16.12</v>
      </c>
      <c r="AZ34" s="34">
        <v>1882.42</v>
      </c>
      <c r="BA34" s="34">
        <v>2057.37</v>
      </c>
      <c r="BB34" s="34">
        <v>1235.33</v>
      </c>
      <c r="BC34" s="34">
        <v>806.56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0.01</v>
      </c>
      <c r="BJ34" s="34">
        <v>0</v>
      </c>
      <c r="BK34" s="34">
        <v>1.9</v>
      </c>
      <c r="BL34" s="34">
        <v>0</v>
      </c>
      <c r="BM34" s="34">
        <v>0.96</v>
      </c>
      <c r="BN34" s="34">
        <v>0.08</v>
      </c>
      <c r="BO34" s="34">
        <v>0.16</v>
      </c>
      <c r="BP34" s="34">
        <v>0</v>
      </c>
      <c r="BQ34" s="34">
        <v>0</v>
      </c>
      <c r="BR34" s="34">
        <v>0.03</v>
      </c>
      <c r="BS34" s="34">
        <v>6.15</v>
      </c>
      <c r="BT34" s="34">
        <v>0.01</v>
      </c>
      <c r="BU34" s="34">
        <v>0</v>
      </c>
      <c r="BV34" s="34">
        <v>15.98</v>
      </c>
      <c r="BW34" s="34">
        <v>0.11</v>
      </c>
      <c r="BX34" s="34">
        <v>0</v>
      </c>
      <c r="BY34" s="34">
        <v>0</v>
      </c>
      <c r="BZ34" s="34">
        <v>0</v>
      </c>
      <c r="CA34" s="34">
        <v>0</v>
      </c>
      <c r="CB34" s="34">
        <v>1645.98</v>
      </c>
      <c r="CC34" s="25"/>
      <c r="CD34" s="25"/>
      <c r="CE34" s="34">
        <v>1032.06</v>
      </c>
      <c r="CF34" s="34"/>
      <c r="CG34" s="34">
        <v>441.65</v>
      </c>
      <c r="CH34" s="34">
        <v>174.76</v>
      </c>
      <c r="CI34" s="34">
        <v>308.20999999999998</v>
      </c>
      <c r="CJ34" s="34">
        <v>18167.27</v>
      </c>
      <c r="CK34" s="34">
        <v>7508.23</v>
      </c>
      <c r="CL34" s="34">
        <v>12837.75</v>
      </c>
      <c r="CM34" s="34">
        <v>353.88</v>
      </c>
      <c r="CN34" s="34">
        <v>269.04000000000002</v>
      </c>
      <c r="CO34" s="34">
        <v>312.26</v>
      </c>
      <c r="CP34" s="34">
        <v>25.8</v>
      </c>
      <c r="CQ34" s="34">
        <v>3</v>
      </c>
    </row>
    <row r="35" spans="1:95" ht="47.25" x14ac:dyDescent="0.25">
      <c r="A35" s="21"/>
      <c r="B35" s="27" t="s">
        <v>175</v>
      </c>
      <c r="C35" s="23"/>
      <c r="D35" s="23">
        <v>40.5</v>
      </c>
      <c r="E35" s="23">
        <v>0</v>
      </c>
      <c r="F35" s="23">
        <v>45</v>
      </c>
      <c r="G35" s="23">
        <v>0</v>
      </c>
      <c r="H35" s="23">
        <v>195.75</v>
      </c>
      <c r="I35" s="23">
        <v>1350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375</v>
      </c>
      <c r="AD35" s="23">
        <v>0</v>
      </c>
      <c r="AE35" s="23">
        <v>0.67500000000000004</v>
      </c>
      <c r="AF35" s="23">
        <v>0.75</v>
      </c>
      <c r="AG35" s="23"/>
      <c r="AH35" s="23"/>
      <c r="AI35" s="23">
        <v>37.5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4.75</v>
      </c>
      <c r="E36" s="23">
        <f t="shared" si="0"/>
        <v>19.93</v>
      </c>
      <c r="F36" s="23">
        <f t="shared" si="0"/>
        <v>-4.6300000000000026</v>
      </c>
      <c r="G36" s="23">
        <f t="shared" si="0"/>
        <v>29.6</v>
      </c>
      <c r="H36" s="23">
        <f t="shared" si="0"/>
        <v>13.189999999999998</v>
      </c>
      <c r="I36" s="23">
        <f t="shared" si="0"/>
        <v>-11.569999999999936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2125.75</v>
      </c>
      <c r="W36" s="23">
        <f t="shared" si="1"/>
        <v>278.47000000000003</v>
      </c>
      <c r="X36" s="23">
        <f t="shared" si="1"/>
        <v>252.64</v>
      </c>
      <c r="Y36" s="23">
        <f t="shared" si="1"/>
        <v>667.6</v>
      </c>
      <c r="Z36" s="23">
        <f t="shared" si="1"/>
        <v>14.01</v>
      </c>
      <c r="AA36" s="23">
        <f t="shared" si="1"/>
        <v>176.12</v>
      </c>
      <c r="AB36" s="23">
        <f t="shared" si="1"/>
        <v>5135.66</v>
      </c>
      <c r="AC36" s="23">
        <f t="shared" si="1"/>
        <v>969.04</v>
      </c>
      <c r="AD36" s="23">
        <f t="shared" si="1"/>
        <v>14.93</v>
      </c>
      <c r="AE36" s="23">
        <f t="shared" si="1"/>
        <v>-8.5000000000000075E-2</v>
      </c>
      <c r="AF36" s="23">
        <f t="shared" si="1"/>
        <v>2.0000000000000018E-2</v>
      </c>
      <c r="AG36" s="23"/>
      <c r="AH36" s="23"/>
      <c r="AI36" s="23">
        <f>AI34-AI35</f>
        <v>39.61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308.20999999999998</v>
      </c>
      <c r="CJ36" s="20"/>
      <c r="CK36" s="20"/>
      <c r="CL36" s="20">
        <f>CL34-CL35</f>
        <v>12837.75</v>
      </c>
      <c r="CM36" s="20"/>
      <c r="CN36" s="20"/>
      <c r="CO36" s="20">
        <f>CO34-CO35</f>
        <v>312.26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14</v>
      </c>
      <c r="E37" s="23"/>
      <c r="F37" s="23">
        <v>28</v>
      </c>
      <c r="G37" s="23"/>
      <c r="H37" s="23">
        <v>58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150</v>
      </c>
      <c r="F4" s="50"/>
      <c r="G4" s="49">
        <v>200.44759500000001</v>
      </c>
      <c r="H4" s="49">
        <v>13.43</v>
      </c>
      <c r="I4" s="49">
        <v>16</v>
      </c>
      <c r="J4" s="51">
        <v>0.72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317</v>
      </c>
      <c r="D6" s="55" t="s">
        <v>314</v>
      </c>
      <c r="E6" s="56">
        <v>40</v>
      </c>
      <c r="F6" s="57"/>
      <c r="G6" s="56">
        <v>107.85418647999997</v>
      </c>
      <c r="H6" s="56">
        <v>3.29</v>
      </c>
      <c r="I6" s="56">
        <v>0.62</v>
      </c>
      <c r="J6" s="58">
        <v>22.4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250</v>
      </c>
      <c r="D14" s="70" t="s">
        <v>245</v>
      </c>
      <c r="E14" s="71">
        <v>60</v>
      </c>
      <c r="F14" s="72"/>
      <c r="G14" s="71">
        <v>53.918487503999991</v>
      </c>
      <c r="H14" s="71">
        <v>0.83</v>
      </c>
      <c r="I14" s="71">
        <v>3.58</v>
      </c>
      <c r="J14" s="73">
        <v>5.41</v>
      </c>
    </row>
    <row r="15" spans="1:10" x14ac:dyDescent="0.25">
      <c r="A15" s="52"/>
      <c r="B15" s="59" t="s">
        <v>143</v>
      </c>
      <c r="C15" s="54" t="s">
        <v>318</v>
      </c>
      <c r="D15" s="55" t="s">
        <v>315</v>
      </c>
      <c r="E15" s="56">
        <v>200</v>
      </c>
      <c r="F15" s="57"/>
      <c r="G15" s="56">
        <v>104.93762000000001</v>
      </c>
      <c r="H15" s="56">
        <v>1.97</v>
      </c>
      <c r="I15" s="56">
        <v>4.34</v>
      </c>
      <c r="J15" s="58">
        <v>15.02</v>
      </c>
    </row>
    <row r="16" spans="1:10" ht="30" x14ac:dyDescent="0.25">
      <c r="A16" s="52"/>
      <c r="B16" s="59" t="s">
        <v>144</v>
      </c>
      <c r="C16" s="54" t="s">
        <v>319</v>
      </c>
      <c r="D16" s="55" t="s">
        <v>316</v>
      </c>
      <c r="E16" s="56">
        <v>50</v>
      </c>
      <c r="F16" s="57"/>
      <c r="G16" s="56">
        <v>43.371865384615383</v>
      </c>
      <c r="H16" s="56">
        <v>5.62</v>
      </c>
      <c r="I16" s="56">
        <v>2.11</v>
      </c>
      <c r="J16" s="58">
        <v>0.54</v>
      </c>
    </row>
    <row r="17" spans="1:10" x14ac:dyDescent="0.25">
      <c r="A17" s="52"/>
      <c r="B17" s="59" t="s">
        <v>146</v>
      </c>
      <c r="C17" s="54" t="s">
        <v>263</v>
      </c>
      <c r="D17" s="55" t="s">
        <v>259</v>
      </c>
      <c r="E17" s="56">
        <v>150</v>
      </c>
      <c r="F17" s="57"/>
      <c r="G17" s="56">
        <v>281.63910899999996</v>
      </c>
      <c r="H17" s="56">
        <v>8.5500000000000007</v>
      </c>
      <c r="I17" s="56">
        <v>8.64</v>
      </c>
      <c r="J17" s="58">
        <v>45.56</v>
      </c>
    </row>
    <row r="18" spans="1:10" x14ac:dyDescent="0.25">
      <c r="A18" s="52"/>
      <c r="B18" s="59" t="s">
        <v>148</v>
      </c>
      <c r="C18" s="54" t="s">
        <v>122</v>
      </c>
      <c r="D18" s="55" t="s">
        <v>97</v>
      </c>
      <c r="E18" s="56">
        <v>20</v>
      </c>
      <c r="F18" s="57"/>
      <c r="G18" s="56">
        <v>44.780199999999994</v>
      </c>
      <c r="H18" s="56">
        <v>1.32</v>
      </c>
      <c r="I18" s="56">
        <v>0.13</v>
      </c>
      <c r="J18" s="58">
        <v>9.3800000000000008</v>
      </c>
    </row>
    <row r="19" spans="1:10" x14ac:dyDescent="0.25">
      <c r="A19" s="52"/>
      <c r="B19" s="59" t="s">
        <v>150</v>
      </c>
      <c r="C19" s="54" t="s">
        <v>122</v>
      </c>
      <c r="D19" s="55" t="s">
        <v>106</v>
      </c>
      <c r="E19" s="56">
        <v>30</v>
      </c>
      <c r="F19" s="57"/>
      <c r="G19" s="56">
        <v>58.014000000000003</v>
      </c>
      <c r="H19" s="56">
        <v>1.98</v>
      </c>
      <c r="I19" s="56">
        <v>0.36</v>
      </c>
      <c r="J19" s="58">
        <v>12.51</v>
      </c>
    </row>
    <row r="20" spans="1:10" x14ac:dyDescent="0.25">
      <c r="A20" s="52"/>
      <c r="B20" s="59" t="s">
        <v>152</v>
      </c>
      <c r="C20" s="54" t="s">
        <v>212</v>
      </c>
      <c r="D20" s="55" t="s">
        <v>204</v>
      </c>
      <c r="E20" s="56">
        <v>200</v>
      </c>
      <c r="F20" s="57"/>
      <c r="G20" s="56">
        <v>47.296159999999986</v>
      </c>
      <c r="H20" s="56">
        <v>0.2</v>
      </c>
      <c r="I20" s="56">
        <v>0.08</v>
      </c>
      <c r="J20" s="58">
        <v>12.12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254</v>
      </c>
      <c r="D23" s="48" t="s">
        <v>249</v>
      </c>
      <c r="E23" s="49">
        <v>200</v>
      </c>
      <c r="F23" s="50"/>
      <c r="G23" s="49">
        <v>134.82111866666682</v>
      </c>
      <c r="H23" s="49">
        <v>4.66</v>
      </c>
      <c r="I23" s="49">
        <v>3.8</v>
      </c>
      <c r="J23" s="51">
        <v>23.14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200</v>
      </c>
      <c r="F25" s="77"/>
      <c r="G25" s="76">
        <v>19.219472</v>
      </c>
      <c r="H25" s="76">
        <v>0.08</v>
      </c>
      <c r="I25" s="76">
        <v>0.02</v>
      </c>
      <c r="J25" s="78">
        <v>4.95</v>
      </c>
    </row>
    <row r="26" spans="1:10" ht="15.75" thickBot="1" x14ac:dyDescent="0.3">
      <c r="A26" s="60"/>
      <c r="B26" s="61"/>
      <c r="C26" s="86" t="s">
        <v>299</v>
      </c>
      <c r="D26" s="62" t="s">
        <v>100</v>
      </c>
      <c r="E26" s="63">
        <v>30</v>
      </c>
      <c r="F26" s="64"/>
      <c r="G26" s="63">
        <v>83.36399999999999</v>
      </c>
      <c r="H26" s="63">
        <v>0.15</v>
      </c>
      <c r="I26" s="63">
        <v>0</v>
      </c>
      <c r="J26" s="65">
        <v>21.78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45177.353958333333</v>
      </c>
    </row>
    <row r="2" spans="1:2" ht="12.75" customHeight="1" x14ac:dyDescent="0.2">
      <c r="A2" s="83" t="s">
        <v>161</v>
      </c>
      <c r="B2" s="84">
        <v>45177.374282407407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320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pageSetUpPr fitToPage="1"/>
  </sheetPr>
  <dimension ref="A1:IU29"/>
  <sheetViews>
    <sheetView workbookViewId="0">
      <selection activeCell="A8" sqref="A8:CQ2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"8 сентября 2023 г."</f>
        <v>8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(39)'!B3&lt;&gt;"",'Dop (39)'!B3,"")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280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"200"</f>
        <v>200</v>
      </c>
      <c r="D11" s="23">
        <v>17.91</v>
      </c>
      <c r="E11" s="23">
        <v>19.05</v>
      </c>
      <c r="F11" s="23">
        <v>21.33</v>
      </c>
      <c r="G11" s="23">
        <v>6.99</v>
      </c>
      <c r="H11" s="23">
        <v>0.96</v>
      </c>
      <c r="I11" s="23">
        <v>267.26346000000001</v>
      </c>
      <c r="J11" s="23">
        <v>5.38</v>
      </c>
      <c r="K11" s="23">
        <v>4.55</v>
      </c>
      <c r="L11" s="23">
        <v>0</v>
      </c>
      <c r="M11" s="23">
        <v>0</v>
      </c>
      <c r="N11" s="23">
        <v>0.96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2.5</v>
      </c>
      <c r="U11" s="23">
        <v>588.1</v>
      </c>
      <c r="V11" s="23">
        <v>184.88</v>
      </c>
      <c r="W11" s="23">
        <v>75.84</v>
      </c>
      <c r="X11" s="23">
        <v>15.85</v>
      </c>
      <c r="Y11" s="23">
        <v>251.33</v>
      </c>
      <c r="Z11" s="23">
        <v>3.29</v>
      </c>
      <c r="AA11" s="23">
        <v>225</v>
      </c>
      <c r="AB11" s="23">
        <v>72</v>
      </c>
      <c r="AC11" s="23">
        <v>390</v>
      </c>
      <c r="AD11" s="23">
        <v>3.98</v>
      </c>
      <c r="AE11" s="23">
        <v>0.08</v>
      </c>
      <c r="AF11" s="23">
        <v>0.53</v>
      </c>
      <c r="AG11" s="23">
        <v>0.24</v>
      </c>
      <c r="AH11" s="23">
        <v>5.4</v>
      </c>
      <c r="AI11" s="23">
        <v>0</v>
      </c>
      <c r="AJ11" s="20">
        <v>0</v>
      </c>
      <c r="AK11" s="20">
        <v>1088.52</v>
      </c>
      <c r="AL11" s="20">
        <v>841.77</v>
      </c>
      <c r="AM11" s="20">
        <v>1524.21</v>
      </c>
      <c r="AN11" s="20">
        <v>1273.23</v>
      </c>
      <c r="AO11" s="20">
        <v>597.84</v>
      </c>
      <c r="AP11" s="20">
        <v>860.1</v>
      </c>
      <c r="AQ11" s="20">
        <v>287.64</v>
      </c>
      <c r="AR11" s="20">
        <v>919.32</v>
      </c>
      <c r="AS11" s="20">
        <v>1001.1</v>
      </c>
      <c r="AT11" s="20">
        <v>1109.67</v>
      </c>
      <c r="AU11" s="20">
        <v>1732.89</v>
      </c>
      <c r="AV11" s="20">
        <v>479.4</v>
      </c>
      <c r="AW11" s="20">
        <v>586.55999999999995</v>
      </c>
      <c r="AX11" s="20">
        <v>2499.9299999999998</v>
      </c>
      <c r="AY11" s="20">
        <v>19.739999999999998</v>
      </c>
      <c r="AZ11" s="20">
        <v>558.36</v>
      </c>
      <c r="BA11" s="20">
        <v>1308.48</v>
      </c>
      <c r="BB11" s="20">
        <v>671.16</v>
      </c>
      <c r="BC11" s="20">
        <v>413.13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0.38</v>
      </c>
      <c r="BL11" s="20">
        <v>0</v>
      </c>
      <c r="BM11" s="20">
        <v>0.25</v>
      </c>
      <c r="BN11" s="20">
        <v>0.02</v>
      </c>
      <c r="BO11" s="20">
        <v>0.04</v>
      </c>
      <c r="BP11" s="20">
        <v>0</v>
      </c>
      <c r="BQ11" s="20">
        <v>0</v>
      </c>
      <c r="BR11" s="20">
        <v>0</v>
      </c>
      <c r="BS11" s="20">
        <v>1.46</v>
      </c>
      <c r="BT11" s="20">
        <v>0</v>
      </c>
      <c r="BU11" s="20">
        <v>0</v>
      </c>
      <c r="BV11" s="20">
        <v>4.13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166.16</v>
      </c>
      <c r="CC11" s="24"/>
      <c r="CD11" s="24"/>
      <c r="CE11" s="20">
        <v>237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1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1900</v>
      </c>
      <c r="CK12" s="20">
        <v>732</v>
      </c>
      <c r="CL12" s="20">
        <v>1316</v>
      </c>
      <c r="CM12" s="20">
        <v>15.2</v>
      </c>
      <c r="CN12" s="20">
        <v>15.2</v>
      </c>
      <c r="CO12" s="20">
        <v>15.2</v>
      </c>
      <c r="CP12" s="20">
        <v>0</v>
      </c>
      <c r="CQ12" s="20">
        <v>0</v>
      </c>
      <c r="CR12" s="28"/>
    </row>
    <row r="13" spans="1:96" s="26" customFormat="1" x14ac:dyDescent="0.25">
      <c r="A13" s="21" t="str">
        <f>"15/12"</f>
        <v>15/12</v>
      </c>
      <c r="B13" s="27" t="s">
        <v>314</v>
      </c>
      <c r="C13" s="23" t="str">
        <f>"70"</f>
        <v>70</v>
      </c>
      <c r="D13" s="23">
        <v>5.76</v>
      </c>
      <c r="E13" s="23">
        <v>0.14000000000000001</v>
      </c>
      <c r="F13" s="23">
        <v>1.08</v>
      </c>
      <c r="G13" s="23">
        <v>1.19</v>
      </c>
      <c r="H13" s="23">
        <v>39.19</v>
      </c>
      <c r="I13" s="23">
        <v>188.74482634</v>
      </c>
      <c r="J13" s="23">
        <v>0.17</v>
      </c>
      <c r="K13" s="23">
        <v>0.18</v>
      </c>
      <c r="L13" s="23">
        <v>0</v>
      </c>
      <c r="M13" s="23">
        <v>0</v>
      </c>
      <c r="N13" s="23">
        <v>3.55</v>
      </c>
      <c r="O13" s="23">
        <v>33.869999999999997</v>
      </c>
      <c r="P13" s="23">
        <v>1.77</v>
      </c>
      <c r="Q13" s="23">
        <v>0</v>
      </c>
      <c r="R13" s="23">
        <v>0</v>
      </c>
      <c r="S13" s="23">
        <v>0</v>
      </c>
      <c r="T13" s="23">
        <v>1.1499999999999999</v>
      </c>
      <c r="U13" s="23">
        <v>327.41000000000003</v>
      </c>
      <c r="V13" s="23">
        <v>63.16</v>
      </c>
      <c r="W13" s="23">
        <v>17.760000000000002</v>
      </c>
      <c r="X13" s="23">
        <v>9.58</v>
      </c>
      <c r="Y13" s="23">
        <v>46.03</v>
      </c>
      <c r="Z13" s="23">
        <v>0.64</v>
      </c>
      <c r="AA13" s="23">
        <v>0.13</v>
      </c>
      <c r="AB13" s="23">
        <v>0</v>
      </c>
      <c r="AC13" s="23">
        <v>0.21</v>
      </c>
      <c r="AD13" s="23">
        <v>0.96</v>
      </c>
      <c r="AE13" s="23">
        <v>7.0000000000000007E-2</v>
      </c>
      <c r="AF13" s="23">
        <v>0.02</v>
      </c>
      <c r="AG13" s="23">
        <v>0.54</v>
      </c>
      <c r="AH13" s="23">
        <v>1.7</v>
      </c>
      <c r="AI13" s="23">
        <v>0</v>
      </c>
      <c r="AJ13" s="20">
        <v>0</v>
      </c>
      <c r="AK13" s="20">
        <v>250.51</v>
      </c>
      <c r="AL13" s="20">
        <v>227.36</v>
      </c>
      <c r="AM13" s="20">
        <v>425.64</v>
      </c>
      <c r="AN13" s="20">
        <v>139.63999999999999</v>
      </c>
      <c r="AO13" s="20">
        <v>82.12</v>
      </c>
      <c r="AP13" s="20">
        <v>165.68</v>
      </c>
      <c r="AQ13" s="20">
        <v>52.96</v>
      </c>
      <c r="AR13" s="20">
        <v>262.56</v>
      </c>
      <c r="AS13" s="20">
        <v>177.39</v>
      </c>
      <c r="AT13" s="20">
        <v>212.95</v>
      </c>
      <c r="AU13" s="20">
        <v>187.48</v>
      </c>
      <c r="AV13" s="20">
        <v>107.64</v>
      </c>
      <c r="AW13" s="20">
        <v>186.58</v>
      </c>
      <c r="AX13" s="20">
        <v>1606.61</v>
      </c>
      <c r="AY13" s="20">
        <v>2.2999999999999998</v>
      </c>
      <c r="AZ13" s="20">
        <v>504.77</v>
      </c>
      <c r="BA13" s="20">
        <v>263.08</v>
      </c>
      <c r="BB13" s="20">
        <v>133.24</v>
      </c>
      <c r="BC13" s="20">
        <v>104.86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0.09</v>
      </c>
      <c r="BL13" s="20">
        <v>0</v>
      </c>
      <c r="BM13" s="20">
        <v>0.02</v>
      </c>
      <c r="BN13" s="20">
        <v>0</v>
      </c>
      <c r="BO13" s="20">
        <v>0</v>
      </c>
      <c r="BP13" s="20">
        <v>0</v>
      </c>
      <c r="BQ13" s="20">
        <v>0</v>
      </c>
      <c r="BR13" s="20">
        <v>0.01</v>
      </c>
      <c r="BS13" s="20">
        <v>0.14000000000000001</v>
      </c>
      <c r="BT13" s="20">
        <v>0</v>
      </c>
      <c r="BU13" s="20">
        <v>0</v>
      </c>
      <c r="BV13" s="20">
        <v>0.54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34.1</v>
      </c>
      <c r="CC13" s="24"/>
      <c r="CD13" s="24"/>
      <c r="CE13" s="20">
        <v>0.13</v>
      </c>
      <c r="CF13" s="20"/>
      <c r="CG13" s="20">
        <v>50.08</v>
      </c>
      <c r="CH13" s="20">
        <v>26.07</v>
      </c>
      <c r="CI13" s="20">
        <v>38.07</v>
      </c>
      <c r="CJ13" s="20">
        <v>1695.94</v>
      </c>
      <c r="CK13" s="20">
        <v>604.01</v>
      </c>
      <c r="CL13" s="20">
        <v>1149.97</v>
      </c>
      <c r="CM13" s="20">
        <v>17.100000000000001</v>
      </c>
      <c r="CN13" s="20">
        <v>9.93</v>
      </c>
      <c r="CO13" s="20">
        <v>14.3</v>
      </c>
      <c r="CP13" s="20">
        <v>3.36</v>
      </c>
      <c r="CQ13" s="20">
        <v>0.84</v>
      </c>
      <c r="CR13" s="28"/>
    </row>
    <row r="14" spans="1:96" s="26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4"/>
      <c r="CE14" s="20">
        <v>7.0000000000000007E-2</v>
      </c>
      <c r="CF14" s="20"/>
      <c r="CG14" s="20">
        <v>2.1</v>
      </c>
      <c r="CH14" s="20">
        <v>2.0299999999999998</v>
      </c>
      <c r="CI14" s="20">
        <v>2.0699999999999998</v>
      </c>
      <c r="CJ14" s="20">
        <v>227.05</v>
      </c>
      <c r="CK14" s="20">
        <v>90.92</v>
      </c>
      <c r="CL14" s="20">
        <v>158.99</v>
      </c>
      <c r="CM14" s="20">
        <v>22.02</v>
      </c>
      <c r="CN14" s="20">
        <v>13.09</v>
      </c>
      <c r="CO14" s="20">
        <v>17.55</v>
      </c>
      <c r="CP14" s="20">
        <v>4.88</v>
      </c>
      <c r="CQ14" s="20">
        <v>0</v>
      </c>
      <c r="CR14" s="28"/>
    </row>
    <row r="15" spans="1:96" s="20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4"/>
      <c r="CE15" s="20">
        <v>5</v>
      </c>
      <c r="CG15" s="20">
        <v>0.8</v>
      </c>
      <c r="CH15" s="20">
        <v>0.8</v>
      </c>
      <c r="CI15" s="20">
        <v>0.8</v>
      </c>
      <c r="CJ15" s="20">
        <v>60</v>
      </c>
      <c r="CK15" s="20">
        <v>60</v>
      </c>
      <c r="CL15" s="20">
        <v>60</v>
      </c>
      <c r="CM15" s="20">
        <v>18.72</v>
      </c>
      <c r="CN15" s="20">
        <v>18.72</v>
      </c>
      <c r="CO15" s="20">
        <v>18.72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283</v>
      </c>
      <c r="C16" s="33"/>
      <c r="D16" s="33">
        <v>25.51</v>
      </c>
      <c r="E16" s="33">
        <v>19.190000000000001</v>
      </c>
      <c r="F16" s="33">
        <v>22.97</v>
      </c>
      <c r="G16" s="33">
        <v>8.74</v>
      </c>
      <c r="H16" s="33">
        <v>66.19</v>
      </c>
      <c r="I16" s="33">
        <v>570</v>
      </c>
      <c r="J16" s="33">
        <v>5.65</v>
      </c>
      <c r="K16" s="33">
        <v>4.7300000000000004</v>
      </c>
      <c r="L16" s="33">
        <v>0</v>
      </c>
      <c r="M16" s="33">
        <v>0</v>
      </c>
      <c r="N16" s="33">
        <v>18.66</v>
      </c>
      <c r="O16" s="33">
        <v>43.79</v>
      </c>
      <c r="P16" s="33">
        <v>3.74</v>
      </c>
      <c r="Q16" s="33">
        <v>0</v>
      </c>
      <c r="R16" s="33">
        <v>0</v>
      </c>
      <c r="S16" s="33">
        <v>1.08</v>
      </c>
      <c r="T16" s="33">
        <v>4.5599999999999996</v>
      </c>
      <c r="U16" s="33">
        <v>942.09</v>
      </c>
      <c r="V16" s="33">
        <v>534.04999999999995</v>
      </c>
      <c r="W16" s="33">
        <v>111.64</v>
      </c>
      <c r="X16" s="33">
        <v>34.99</v>
      </c>
      <c r="Y16" s="33">
        <v>309.36</v>
      </c>
      <c r="Z16" s="33">
        <v>6.17</v>
      </c>
      <c r="AA16" s="33">
        <v>225.13</v>
      </c>
      <c r="AB16" s="33">
        <v>102.44</v>
      </c>
      <c r="AC16" s="33">
        <v>395.31</v>
      </c>
      <c r="AD16" s="33">
        <v>5.15</v>
      </c>
      <c r="AE16" s="33">
        <v>0.18</v>
      </c>
      <c r="AF16" s="33">
        <v>0.56999999999999995</v>
      </c>
      <c r="AG16" s="33">
        <v>1.08</v>
      </c>
      <c r="AH16" s="33">
        <v>7.51</v>
      </c>
      <c r="AI16" s="33">
        <v>10.78</v>
      </c>
      <c r="AJ16" s="34">
        <v>0</v>
      </c>
      <c r="AK16" s="34">
        <v>1415.56</v>
      </c>
      <c r="AL16" s="34">
        <v>1149.3599999999999</v>
      </c>
      <c r="AM16" s="34">
        <v>2071.2600000000002</v>
      </c>
      <c r="AN16" s="34">
        <v>1465.77</v>
      </c>
      <c r="AO16" s="34">
        <v>703.25</v>
      </c>
      <c r="AP16" s="34">
        <v>1077.99</v>
      </c>
      <c r="AQ16" s="34">
        <v>358.73</v>
      </c>
      <c r="AR16" s="34">
        <v>1264.8</v>
      </c>
      <c r="AS16" s="34">
        <v>1240.3800000000001</v>
      </c>
      <c r="AT16" s="34">
        <v>1395.26</v>
      </c>
      <c r="AU16" s="34">
        <v>2050.0500000000002</v>
      </c>
      <c r="AV16" s="34">
        <v>622.04</v>
      </c>
      <c r="AW16" s="34">
        <v>835.17</v>
      </c>
      <c r="AX16" s="34">
        <v>4550.13</v>
      </c>
      <c r="AY16" s="34">
        <v>22.04</v>
      </c>
      <c r="AZ16" s="34">
        <v>1206.98</v>
      </c>
      <c r="BA16" s="34">
        <v>1644.46</v>
      </c>
      <c r="BB16" s="34">
        <v>848.16</v>
      </c>
      <c r="BC16" s="34">
        <v>552.91999999999996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0.49</v>
      </c>
      <c r="BL16" s="34">
        <v>0</v>
      </c>
      <c r="BM16" s="34">
        <v>0.27</v>
      </c>
      <c r="BN16" s="34">
        <v>0.02</v>
      </c>
      <c r="BO16" s="34">
        <v>0.04</v>
      </c>
      <c r="BP16" s="34">
        <v>0</v>
      </c>
      <c r="BQ16" s="34">
        <v>0</v>
      </c>
      <c r="BR16" s="34">
        <v>0.01</v>
      </c>
      <c r="BS16" s="34">
        <v>1.62</v>
      </c>
      <c r="BT16" s="34">
        <v>0</v>
      </c>
      <c r="BU16" s="34">
        <v>0</v>
      </c>
      <c r="BV16" s="34">
        <v>4.7300000000000004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493.83</v>
      </c>
      <c r="CC16" s="25"/>
      <c r="CD16" s="25">
        <f>$I$16/$I$26*100</f>
        <v>39.977276074652309</v>
      </c>
      <c r="CE16" s="34">
        <v>242.2</v>
      </c>
      <c r="CF16" s="34"/>
      <c r="CG16" s="34">
        <v>90.48</v>
      </c>
      <c r="CH16" s="34">
        <v>53.7</v>
      </c>
      <c r="CI16" s="34">
        <v>72.09</v>
      </c>
      <c r="CJ16" s="34">
        <v>6369.66</v>
      </c>
      <c r="CK16" s="34">
        <v>3063.64</v>
      </c>
      <c r="CL16" s="34">
        <v>4716.6499999999996</v>
      </c>
      <c r="CM16" s="34">
        <v>86.53</v>
      </c>
      <c r="CN16" s="34">
        <v>65.709999999999994</v>
      </c>
      <c r="CO16" s="34">
        <v>76.900000000000006</v>
      </c>
      <c r="CP16" s="34">
        <v>8.24</v>
      </c>
      <c r="CQ16" s="34">
        <v>1.84</v>
      </c>
    </row>
    <row r="17" spans="1:96" x14ac:dyDescent="0.25">
      <c r="A17" s="21"/>
      <c r="B17" s="22" t="s">
        <v>286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63" x14ac:dyDescent="0.25">
      <c r="A18" s="21" t="str">
        <f>"32/1"</f>
        <v>32/1</v>
      </c>
      <c r="B18" s="27" t="s">
        <v>245</v>
      </c>
      <c r="C18" s="23" t="str">
        <f>"100"</f>
        <v>100</v>
      </c>
      <c r="D18" s="23">
        <v>1.38</v>
      </c>
      <c r="E18" s="23">
        <v>0</v>
      </c>
      <c r="F18" s="23">
        <v>5.97</v>
      </c>
      <c r="G18" s="23">
        <v>5.97</v>
      </c>
      <c r="H18" s="23">
        <v>9.01</v>
      </c>
      <c r="I18" s="23">
        <v>89.864145840000006</v>
      </c>
      <c r="J18" s="23">
        <v>0.75</v>
      </c>
      <c r="K18" s="23">
        <v>3.9</v>
      </c>
      <c r="L18" s="23">
        <v>0</v>
      </c>
      <c r="M18" s="23">
        <v>0</v>
      </c>
      <c r="N18" s="23">
        <v>6.75</v>
      </c>
      <c r="O18" s="23">
        <v>0.09</v>
      </c>
      <c r="P18" s="23">
        <v>2.1800000000000002</v>
      </c>
      <c r="Q18" s="23">
        <v>0</v>
      </c>
      <c r="R18" s="23">
        <v>0</v>
      </c>
      <c r="S18" s="23">
        <v>0.1</v>
      </c>
      <c r="T18" s="23">
        <v>1.46</v>
      </c>
      <c r="U18" s="23">
        <v>223.12</v>
      </c>
      <c r="V18" s="23">
        <v>223.35</v>
      </c>
      <c r="W18" s="23">
        <v>34.08</v>
      </c>
      <c r="X18" s="23">
        <v>19.3</v>
      </c>
      <c r="Y18" s="23">
        <v>37.99</v>
      </c>
      <c r="Z18" s="23">
        <v>1.24</v>
      </c>
      <c r="AA18" s="23">
        <v>0</v>
      </c>
      <c r="AB18" s="23">
        <v>8.24</v>
      </c>
      <c r="AC18" s="23">
        <v>1.98</v>
      </c>
      <c r="AD18" s="23">
        <v>2.74</v>
      </c>
      <c r="AE18" s="23">
        <v>0.01</v>
      </c>
      <c r="AF18" s="23">
        <v>0.03</v>
      </c>
      <c r="AG18" s="23">
        <v>0.15</v>
      </c>
      <c r="AH18" s="23">
        <v>0.4</v>
      </c>
      <c r="AI18" s="23">
        <v>1.94</v>
      </c>
      <c r="AJ18" s="20">
        <v>0</v>
      </c>
      <c r="AK18" s="20">
        <v>48.8</v>
      </c>
      <c r="AL18" s="20">
        <v>55.25</v>
      </c>
      <c r="AM18" s="20">
        <v>61.69</v>
      </c>
      <c r="AN18" s="20">
        <v>84.71</v>
      </c>
      <c r="AO18" s="20">
        <v>18.420000000000002</v>
      </c>
      <c r="AP18" s="20">
        <v>48.8</v>
      </c>
      <c r="AQ18" s="20">
        <v>11.97</v>
      </c>
      <c r="AR18" s="20">
        <v>41.43</v>
      </c>
      <c r="AS18" s="20">
        <v>36.83</v>
      </c>
      <c r="AT18" s="20">
        <v>67.22</v>
      </c>
      <c r="AU18" s="20">
        <v>302.01</v>
      </c>
      <c r="AV18" s="20">
        <v>12.89</v>
      </c>
      <c r="AW18" s="20">
        <v>34.99</v>
      </c>
      <c r="AX18" s="20">
        <v>252.29</v>
      </c>
      <c r="AY18" s="20">
        <v>0</v>
      </c>
      <c r="AZ18" s="20">
        <v>43.28</v>
      </c>
      <c r="BA18" s="20">
        <v>58.01</v>
      </c>
      <c r="BB18" s="20">
        <v>46.04</v>
      </c>
      <c r="BC18" s="20">
        <v>13.81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0.36</v>
      </c>
      <c r="BL18" s="20">
        <v>0</v>
      </c>
      <c r="BM18" s="20">
        <v>0.24</v>
      </c>
      <c r="BN18" s="20">
        <v>0.02</v>
      </c>
      <c r="BO18" s="20">
        <v>0.04</v>
      </c>
      <c r="BP18" s="20">
        <v>0</v>
      </c>
      <c r="BQ18" s="20">
        <v>0</v>
      </c>
      <c r="BR18" s="20">
        <v>0</v>
      </c>
      <c r="BS18" s="20">
        <v>1.39</v>
      </c>
      <c r="BT18" s="20">
        <v>0</v>
      </c>
      <c r="BU18" s="20">
        <v>0</v>
      </c>
      <c r="BV18" s="20">
        <v>3.47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85.06</v>
      </c>
      <c r="CC18" s="24"/>
      <c r="CD18" s="24"/>
      <c r="CE18" s="20">
        <v>1.37</v>
      </c>
      <c r="CF18" s="20"/>
      <c r="CG18" s="20">
        <v>54.33</v>
      </c>
      <c r="CH18" s="20">
        <v>33.97</v>
      </c>
      <c r="CI18" s="20">
        <v>44.15</v>
      </c>
      <c r="CJ18" s="20">
        <v>1708.63</v>
      </c>
      <c r="CK18" s="20">
        <v>408.77</v>
      </c>
      <c r="CL18" s="20">
        <v>1058.7</v>
      </c>
      <c r="CM18" s="20">
        <v>8.18</v>
      </c>
      <c r="CN18" s="20">
        <v>5.2</v>
      </c>
      <c r="CO18" s="20">
        <v>6.69</v>
      </c>
      <c r="CP18" s="20">
        <v>0</v>
      </c>
      <c r="CQ18" s="20">
        <v>0.5</v>
      </c>
      <c r="CR18" s="28"/>
    </row>
    <row r="19" spans="1:96" s="26" customFormat="1" ht="31.5" x14ac:dyDescent="0.25">
      <c r="A19" s="21" t="str">
        <f>"11/2"</f>
        <v>11/2</v>
      </c>
      <c r="B19" s="27" t="s">
        <v>315</v>
      </c>
      <c r="C19" s="23" t="str">
        <f>"200"</f>
        <v>200</v>
      </c>
      <c r="D19" s="23">
        <v>1.97</v>
      </c>
      <c r="E19" s="23">
        <v>0</v>
      </c>
      <c r="F19" s="23">
        <v>4.34</v>
      </c>
      <c r="G19" s="23">
        <v>4.33</v>
      </c>
      <c r="H19" s="23">
        <v>15.02</v>
      </c>
      <c r="I19" s="23">
        <v>104.93762000000001</v>
      </c>
      <c r="J19" s="23">
        <v>0.93</v>
      </c>
      <c r="K19" s="23">
        <v>2.6</v>
      </c>
      <c r="L19" s="23">
        <v>0</v>
      </c>
      <c r="M19" s="23">
        <v>0</v>
      </c>
      <c r="N19" s="23">
        <v>2.66</v>
      </c>
      <c r="O19" s="23">
        <v>10.63</v>
      </c>
      <c r="P19" s="23">
        <v>1.73</v>
      </c>
      <c r="Q19" s="23">
        <v>0</v>
      </c>
      <c r="R19" s="23">
        <v>0</v>
      </c>
      <c r="S19" s="23">
        <v>0.3</v>
      </c>
      <c r="T19" s="23">
        <v>1.82</v>
      </c>
      <c r="U19" s="23">
        <v>296.16000000000003</v>
      </c>
      <c r="V19" s="23">
        <v>364.56</v>
      </c>
      <c r="W19" s="23">
        <v>19.559999999999999</v>
      </c>
      <c r="X19" s="23">
        <v>20.68</v>
      </c>
      <c r="Y19" s="23">
        <v>58.27</v>
      </c>
      <c r="Z19" s="23">
        <v>0.77</v>
      </c>
      <c r="AA19" s="23">
        <v>2.4</v>
      </c>
      <c r="AB19" s="23">
        <v>1165.76</v>
      </c>
      <c r="AC19" s="23">
        <v>246.68</v>
      </c>
      <c r="AD19" s="23">
        <v>1.96</v>
      </c>
      <c r="AE19" s="23">
        <v>7.0000000000000007E-2</v>
      </c>
      <c r="AF19" s="23">
        <v>0.05</v>
      </c>
      <c r="AG19" s="23">
        <v>0.82</v>
      </c>
      <c r="AH19" s="23">
        <v>1.47</v>
      </c>
      <c r="AI19" s="23">
        <v>5.77</v>
      </c>
      <c r="AJ19" s="20">
        <v>0</v>
      </c>
      <c r="AK19" s="20">
        <v>74.83</v>
      </c>
      <c r="AL19" s="20">
        <v>70.69</v>
      </c>
      <c r="AM19" s="20">
        <v>117.28</v>
      </c>
      <c r="AN19" s="20">
        <v>115.21</v>
      </c>
      <c r="AO19" s="20">
        <v>31.21</v>
      </c>
      <c r="AP19" s="20">
        <v>68.739999999999995</v>
      </c>
      <c r="AQ19" s="20">
        <v>25.08</v>
      </c>
      <c r="AR19" s="20">
        <v>76.03</v>
      </c>
      <c r="AS19" s="20">
        <v>93.51</v>
      </c>
      <c r="AT19" s="20">
        <v>146.13</v>
      </c>
      <c r="AU19" s="20">
        <v>148.49</v>
      </c>
      <c r="AV19" s="20">
        <v>42.13</v>
      </c>
      <c r="AW19" s="20">
        <v>74.38</v>
      </c>
      <c r="AX19" s="20">
        <v>395.5</v>
      </c>
      <c r="AY19" s="20">
        <v>0</v>
      </c>
      <c r="AZ19" s="20">
        <v>88.7</v>
      </c>
      <c r="BA19" s="20">
        <v>67.53</v>
      </c>
      <c r="BB19" s="20">
        <v>53.51</v>
      </c>
      <c r="BC19" s="20">
        <v>26.21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0.27</v>
      </c>
      <c r="BL19" s="20">
        <v>0</v>
      </c>
      <c r="BM19" s="20">
        <v>0.15</v>
      </c>
      <c r="BN19" s="20">
        <v>0.01</v>
      </c>
      <c r="BO19" s="20">
        <v>0.02</v>
      </c>
      <c r="BP19" s="20">
        <v>0</v>
      </c>
      <c r="BQ19" s="20">
        <v>0</v>
      </c>
      <c r="BR19" s="20">
        <v>0</v>
      </c>
      <c r="BS19" s="20">
        <v>0.93</v>
      </c>
      <c r="BT19" s="20">
        <v>0</v>
      </c>
      <c r="BU19" s="20">
        <v>0</v>
      </c>
      <c r="BV19" s="20">
        <v>2.4300000000000002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232.74</v>
      </c>
      <c r="CC19" s="24"/>
      <c r="CD19" s="24"/>
      <c r="CE19" s="20">
        <v>196.69</v>
      </c>
      <c r="CF19" s="20"/>
      <c r="CG19" s="20">
        <v>24.24</v>
      </c>
      <c r="CH19" s="20">
        <v>15.72</v>
      </c>
      <c r="CI19" s="20">
        <v>19.98</v>
      </c>
      <c r="CJ19" s="20">
        <v>983.73</v>
      </c>
      <c r="CK19" s="20">
        <v>490.89</v>
      </c>
      <c r="CL19" s="20">
        <v>737.31</v>
      </c>
      <c r="CM19" s="20">
        <v>46.55</v>
      </c>
      <c r="CN19" s="20">
        <v>22.86</v>
      </c>
      <c r="CO19" s="20">
        <v>34.700000000000003</v>
      </c>
      <c r="CP19" s="20">
        <v>0</v>
      </c>
      <c r="CQ19" s="20">
        <v>0.4</v>
      </c>
      <c r="CR19" s="28"/>
    </row>
    <row r="20" spans="1:96" s="26" customFormat="1" ht="47.25" x14ac:dyDescent="0.25">
      <c r="A20" s="21" t="str">
        <f>"3/7"</f>
        <v>3/7</v>
      </c>
      <c r="B20" s="27" t="s">
        <v>316</v>
      </c>
      <c r="C20" s="23" t="str">
        <f>"120"</f>
        <v>120</v>
      </c>
      <c r="D20" s="23">
        <v>13.49</v>
      </c>
      <c r="E20" s="23">
        <v>13.34</v>
      </c>
      <c r="F20" s="23">
        <v>5.07</v>
      </c>
      <c r="G20" s="23">
        <v>0.85</v>
      </c>
      <c r="H20" s="23">
        <v>1.31</v>
      </c>
      <c r="I20" s="23">
        <v>104.09247692307694</v>
      </c>
      <c r="J20" s="23">
        <v>1</v>
      </c>
      <c r="K20" s="23">
        <v>0.6</v>
      </c>
      <c r="L20" s="23">
        <v>0</v>
      </c>
      <c r="M20" s="23">
        <v>0</v>
      </c>
      <c r="N20" s="23">
        <v>0.94</v>
      </c>
      <c r="O20" s="23">
        <v>0.02</v>
      </c>
      <c r="P20" s="23">
        <v>0.34</v>
      </c>
      <c r="Q20" s="23">
        <v>0</v>
      </c>
      <c r="R20" s="23">
        <v>0</v>
      </c>
      <c r="S20" s="23">
        <v>0.03</v>
      </c>
      <c r="T20" s="23">
        <v>1.55</v>
      </c>
      <c r="U20" s="23">
        <v>47.68</v>
      </c>
      <c r="V20" s="23">
        <v>92.95</v>
      </c>
      <c r="W20" s="23">
        <v>10.49</v>
      </c>
      <c r="X20" s="23">
        <v>8.2100000000000009</v>
      </c>
      <c r="Y20" s="23">
        <v>62.32</v>
      </c>
      <c r="Z20" s="23">
        <v>0.35</v>
      </c>
      <c r="AA20" s="23">
        <v>11.75</v>
      </c>
      <c r="AB20" s="23">
        <v>886.15</v>
      </c>
      <c r="AC20" s="23">
        <v>171.78</v>
      </c>
      <c r="AD20" s="23">
        <v>1.65</v>
      </c>
      <c r="AE20" s="23">
        <v>7.0000000000000007E-2</v>
      </c>
      <c r="AF20" s="23">
        <v>7.0000000000000007E-2</v>
      </c>
      <c r="AG20" s="23">
        <v>2.08</v>
      </c>
      <c r="AH20" s="23">
        <v>6.61</v>
      </c>
      <c r="AI20" s="23">
        <v>0.1</v>
      </c>
      <c r="AJ20" s="20">
        <v>0</v>
      </c>
      <c r="AK20" s="20">
        <v>802.31</v>
      </c>
      <c r="AL20" s="20">
        <v>611.84</v>
      </c>
      <c r="AM20" s="20">
        <v>1116.57</v>
      </c>
      <c r="AN20" s="20">
        <v>1313.92</v>
      </c>
      <c r="AO20" s="20">
        <v>355.12</v>
      </c>
      <c r="AP20" s="20">
        <v>737.18</v>
      </c>
      <c r="AQ20" s="20">
        <v>140.38999999999999</v>
      </c>
      <c r="AR20" s="20">
        <v>2.06</v>
      </c>
      <c r="AS20" s="20">
        <v>3.19</v>
      </c>
      <c r="AT20" s="20">
        <v>2.73</v>
      </c>
      <c r="AU20" s="20">
        <v>8.98</v>
      </c>
      <c r="AV20" s="20">
        <v>571.41999999999996</v>
      </c>
      <c r="AW20" s="20">
        <v>1.93</v>
      </c>
      <c r="AX20" s="20">
        <v>15.63</v>
      </c>
      <c r="AY20" s="20">
        <v>0</v>
      </c>
      <c r="AZ20" s="20">
        <v>2</v>
      </c>
      <c r="BA20" s="20">
        <v>2.19</v>
      </c>
      <c r="BB20" s="20">
        <v>1.59</v>
      </c>
      <c r="BC20" s="20">
        <v>0.93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0.05</v>
      </c>
      <c r="BL20" s="20">
        <v>0</v>
      </c>
      <c r="BM20" s="20">
        <v>0.03</v>
      </c>
      <c r="BN20" s="20">
        <v>0</v>
      </c>
      <c r="BO20" s="20">
        <v>0.01</v>
      </c>
      <c r="BP20" s="20">
        <v>0</v>
      </c>
      <c r="BQ20" s="20">
        <v>0</v>
      </c>
      <c r="BR20" s="20">
        <v>0</v>
      </c>
      <c r="BS20" s="20">
        <v>0.2</v>
      </c>
      <c r="BT20" s="20">
        <v>0</v>
      </c>
      <c r="BU20" s="20">
        <v>0</v>
      </c>
      <c r="BV20" s="20">
        <v>0.49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92</v>
      </c>
      <c r="CC20" s="24"/>
      <c r="CD20" s="24"/>
      <c r="CE20" s="20">
        <v>159.44</v>
      </c>
      <c r="CF20" s="20"/>
      <c r="CG20" s="20">
        <v>232.49</v>
      </c>
      <c r="CH20" s="20">
        <v>43.06</v>
      </c>
      <c r="CI20" s="20">
        <v>137.78</v>
      </c>
      <c r="CJ20" s="20">
        <v>1995.64</v>
      </c>
      <c r="CK20" s="20">
        <v>649.21</v>
      </c>
      <c r="CL20" s="20">
        <v>1322.42</v>
      </c>
      <c r="CM20" s="20">
        <v>31.43</v>
      </c>
      <c r="CN20" s="20">
        <v>18.3</v>
      </c>
      <c r="CO20" s="20">
        <v>24.87</v>
      </c>
      <c r="CP20" s="20">
        <v>0</v>
      </c>
      <c r="CQ20" s="20">
        <v>0.46</v>
      </c>
      <c r="CR20" s="28"/>
    </row>
    <row r="21" spans="1:96" s="26" customFormat="1" ht="47.25" x14ac:dyDescent="0.25">
      <c r="A21" s="21" t="str">
        <f>"40/3"</f>
        <v>40/3</v>
      </c>
      <c r="B21" s="27" t="s">
        <v>259</v>
      </c>
      <c r="C21" s="23" t="str">
        <f>"150"</f>
        <v>150</v>
      </c>
      <c r="D21" s="23">
        <v>8.5500000000000007</v>
      </c>
      <c r="E21" s="23">
        <v>0</v>
      </c>
      <c r="F21" s="23">
        <v>8.64</v>
      </c>
      <c r="G21" s="23">
        <v>9.81</v>
      </c>
      <c r="H21" s="23">
        <v>45.56</v>
      </c>
      <c r="I21" s="23">
        <v>281.63910899999996</v>
      </c>
      <c r="J21" s="23">
        <v>1.35</v>
      </c>
      <c r="K21" s="23">
        <v>4.88</v>
      </c>
      <c r="L21" s="23">
        <v>0</v>
      </c>
      <c r="M21" s="23">
        <v>0</v>
      </c>
      <c r="N21" s="23">
        <v>2.9</v>
      </c>
      <c r="O21" s="23">
        <v>34.83</v>
      </c>
      <c r="P21" s="23">
        <v>7.83</v>
      </c>
      <c r="Q21" s="23">
        <v>0</v>
      </c>
      <c r="R21" s="23">
        <v>0</v>
      </c>
      <c r="S21" s="23">
        <v>0.08</v>
      </c>
      <c r="T21" s="23">
        <v>1.85</v>
      </c>
      <c r="U21" s="23">
        <v>150.97999999999999</v>
      </c>
      <c r="V21" s="23">
        <v>280.27</v>
      </c>
      <c r="W21" s="23">
        <v>21.01</v>
      </c>
      <c r="X21" s="23">
        <v>126.92</v>
      </c>
      <c r="Y21" s="23">
        <v>194.01</v>
      </c>
      <c r="Z21" s="23">
        <v>4.2300000000000004</v>
      </c>
      <c r="AA21" s="23">
        <v>0</v>
      </c>
      <c r="AB21" s="23">
        <v>1445.52</v>
      </c>
      <c r="AC21" s="23">
        <v>301.38</v>
      </c>
      <c r="AD21" s="23">
        <v>3.94</v>
      </c>
      <c r="AE21" s="23">
        <v>0.23</v>
      </c>
      <c r="AF21" s="23">
        <v>0.12</v>
      </c>
      <c r="AG21" s="23">
        <v>2.46</v>
      </c>
      <c r="AH21" s="23">
        <v>5.21</v>
      </c>
      <c r="AI21" s="23">
        <v>0.9</v>
      </c>
      <c r="AJ21" s="20">
        <v>0</v>
      </c>
      <c r="AK21" s="20">
        <v>388.74</v>
      </c>
      <c r="AL21" s="20">
        <v>303.3</v>
      </c>
      <c r="AM21" s="20">
        <v>489.42</v>
      </c>
      <c r="AN21" s="20">
        <v>349.12</v>
      </c>
      <c r="AO21" s="20">
        <v>208.82</v>
      </c>
      <c r="AP21" s="20">
        <v>263.95999999999998</v>
      </c>
      <c r="AQ21" s="20">
        <v>117.88</v>
      </c>
      <c r="AR21" s="20">
        <v>388.35</v>
      </c>
      <c r="AS21" s="20">
        <v>382.96</v>
      </c>
      <c r="AT21" s="20">
        <v>732.23</v>
      </c>
      <c r="AU21" s="20">
        <v>733.8</v>
      </c>
      <c r="AV21" s="20">
        <v>196.58</v>
      </c>
      <c r="AW21" s="20">
        <v>471.09</v>
      </c>
      <c r="AX21" s="20">
        <v>1499</v>
      </c>
      <c r="AY21" s="20">
        <v>0</v>
      </c>
      <c r="AZ21" s="20">
        <v>328.54</v>
      </c>
      <c r="BA21" s="20">
        <v>397.71</v>
      </c>
      <c r="BB21" s="20">
        <v>281.44</v>
      </c>
      <c r="BC21" s="20">
        <v>215.73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0.01</v>
      </c>
      <c r="BJ21" s="20">
        <v>0</v>
      </c>
      <c r="BK21" s="20">
        <v>0.73</v>
      </c>
      <c r="BL21" s="20">
        <v>0</v>
      </c>
      <c r="BM21" s="20">
        <v>0.3</v>
      </c>
      <c r="BN21" s="20">
        <v>0.03</v>
      </c>
      <c r="BO21" s="20">
        <v>0.05</v>
      </c>
      <c r="BP21" s="20">
        <v>0</v>
      </c>
      <c r="BQ21" s="20">
        <v>0</v>
      </c>
      <c r="BR21" s="20">
        <v>0.01</v>
      </c>
      <c r="BS21" s="20">
        <v>2.2200000000000002</v>
      </c>
      <c r="BT21" s="20">
        <v>0.01</v>
      </c>
      <c r="BU21" s="20">
        <v>0</v>
      </c>
      <c r="BV21" s="20">
        <v>5.16</v>
      </c>
      <c r="BW21" s="20">
        <v>0.06</v>
      </c>
      <c r="BX21" s="20">
        <v>0</v>
      </c>
      <c r="BY21" s="20">
        <v>0</v>
      </c>
      <c r="BZ21" s="20">
        <v>0</v>
      </c>
      <c r="CA21" s="20">
        <v>0</v>
      </c>
      <c r="CB21" s="20">
        <v>140.77000000000001</v>
      </c>
      <c r="CC21" s="24"/>
      <c r="CD21" s="24"/>
      <c r="CE21" s="20">
        <v>240.92</v>
      </c>
      <c r="CF21" s="20"/>
      <c r="CG21" s="20">
        <v>9.6</v>
      </c>
      <c r="CH21" s="20">
        <v>6.1</v>
      </c>
      <c r="CI21" s="20">
        <v>7.85</v>
      </c>
      <c r="CJ21" s="20">
        <v>1380</v>
      </c>
      <c r="CK21" s="20">
        <v>648.36</v>
      </c>
      <c r="CL21" s="20">
        <v>1014.18</v>
      </c>
      <c r="CM21" s="20">
        <v>19.97</v>
      </c>
      <c r="CN21" s="20">
        <v>13.07</v>
      </c>
      <c r="CO21" s="20">
        <v>16.52</v>
      </c>
      <c r="CP21" s="20">
        <v>0</v>
      </c>
      <c r="CQ21" s="20">
        <v>0.38</v>
      </c>
      <c r="CR21" s="28"/>
    </row>
    <row r="22" spans="1:96" s="26" customFormat="1" x14ac:dyDescent="0.25">
      <c r="A22" s="21" t="str">
        <f>"8/15"</f>
        <v>8/15</v>
      </c>
      <c r="B22" s="27" t="s">
        <v>97</v>
      </c>
      <c r="C22" s="23" t="str">
        <f>"50"</f>
        <v>50</v>
      </c>
      <c r="D22" s="23">
        <v>3.31</v>
      </c>
      <c r="E22" s="23">
        <v>0</v>
      </c>
      <c r="F22" s="23">
        <v>0.33</v>
      </c>
      <c r="G22" s="23">
        <v>0.33</v>
      </c>
      <c r="H22" s="23">
        <v>23.45</v>
      </c>
      <c r="I22" s="23">
        <v>111.95049999999998</v>
      </c>
      <c r="J22" s="23">
        <v>0</v>
      </c>
      <c r="K22" s="23">
        <v>0</v>
      </c>
      <c r="L22" s="23">
        <v>0</v>
      </c>
      <c r="M22" s="23">
        <v>0</v>
      </c>
      <c r="N22" s="23">
        <v>0.55000000000000004</v>
      </c>
      <c r="O22" s="23">
        <v>22.8</v>
      </c>
      <c r="P22" s="23">
        <v>0.1</v>
      </c>
      <c r="Q22" s="23">
        <v>0</v>
      </c>
      <c r="R22" s="23">
        <v>0</v>
      </c>
      <c r="S22" s="23">
        <v>0</v>
      </c>
      <c r="T22" s="23">
        <v>0.9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0">
        <v>0</v>
      </c>
      <c r="AK22" s="20">
        <v>159.65</v>
      </c>
      <c r="AL22" s="20">
        <v>166.17</v>
      </c>
      <c r="AM22" s="20">
        <v>254.48</v>
      </c>
      <c r="AN22" s="20">
        <v>84.39</v>
      </c>
      <c r="AO22" s="20">
        <v>50.03</v>
      </c>
      <c r="AP22" s="20">
        <v>100.05</v>
      </c>
      <c r="AQ22" s="20">
        <v>37.85</v>
      </c>
      <c r="AR22" s="20">
        <v>180.96</v>
      </c>
      <c r="AS22" s="20">
        <v>112.23</v>
      </c>
      <c r="AT22" s="20">
        <v>156.6</v>
      </c>
      <c r="AU22" s="20">
        <v>129.19999999999999</v>
      </c>
      <c r="AV22" s="20">
        <v>67.86</v>
      </c>
      <c r="AW22" s="20">
        <v>120.06</v>
      </c>
      <c r="AX22" s="20">
        <v>1003.98</v>
      </c>
      <c r="AY22" s="20">
        <v>0</v>
      </c>
      <c r="AZ22" s="20">
        <v>327.12</v>
      </c>
      <c r="BA22" s="20">
        <v>142.25</v>
      </c>
      <c r="BB22" s="20">
        <v>94.4</v>
      </c>
      <c r="BC22" s="20">
        <v>74.819999999999993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0.04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0.03</v>
      </c>
      <c r="BT22" s="20">
        <v>0</v>
      </c>
      <c r="BU22" s="20">
        <v>0</v>
      </c>
      <c r="BV22" s="20">
        <v>0.14000000000000001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19.55</v>
      </c>
      <c r="CC22" s="24"/>
      <c r="CD22" s="24"/>
      <c r="CE22" s="20">
        <v>0</v>
      </c>
      <c r="CF22" s="20"/>
      <c r="CG22" s="20">
        <v>0</v>
      </c>
      <c r="CH22" s="20">
        <v>0</v>
      </c>
      <c r="CI22" s="20">
        <v>0</v>
      </c>
      <c r="CJ22" s="20">
        <v>1330</v>
      </c>
      <c r="CK22" s="20">
        <v>512.4</v>
      </c>
      <c r="CL22" s="20">
        <v>921.2</v>
      </c>
      <c r="CM22" s="20">
        <v>10.64</v>
      </c>
      <c r="CN22" s="20">
        <v>10.64</v>
      </c>
      <c r="CO22" s="20">
        <v>10.64</v>
      </c>
      <c r="CP22" s="20">
        <v>0</v>
      </c>
      <c r="CQ22" s="20">
        <v>0</v>
      </c>
      <c r="CR22" s="28"/>
    </row>
    <row r="23" spans="1:96" s="26" customFormat="1" x14ac:dyDescent="0.25">
      <c r="A23" s="21" t="str">
        <f>"8/16"</f>
        <v>8/16</v>
      </c>
      <c r="B23" s="27" t="s">
        <v>106</v>
      </c>
      <c r="C23" s="23" t="str">
        <f>"60"</f>
        <v>60</v>
      </c>
      <c r="D23" s="23">
        <v>3.96</v>
      </c>
      <c r="E23" s="23">
        <v>0</v>
      </c>
      <c r="F23" s="23">
        <v>0.72</v>
      </c>
      <c r="G23" s="23">
        <v>0.72</v>
      </c>
      <c r="H23" s="23">
        <v>25.02</v>
      </c>
      <c r="I23" s="23">
        <v>116.02800000000001</v>
      </c>
      <c r="J23" s="23">
        <v>0.12</v>
      </c>
      <c r="K23" s="23">
        <v>0</v>
      </c>
      <c r="L23" s="23">
        <v>0</v>
      </c>
      <c r="M23" s="23">
        <v>0</v>
      </c>
      <c r="N23" s="23">
        <v>0.72</v>
      </c>
      <c r="O23" s="23">
        <v>19.32</v>
      </c>
      <c r="P23" s="23">
        <v>4.9800000000000004</v>
      </c>
      <c r="Q23" s="23">
        <v>0</v>
      </c>
      <c r="R23" s="23">
        <v>0</v>
      </c>
      <c r="S23" s="23">
        <v>0.6</v>
      </c>
      <c r="T23" s="23">
        <v>1.5</v>
      </c>
      <c r="U23" s="23">
        <v>366</v>
      </c>
      <c r="V23" s="23">
        <v>147</v>
      </c>
      <c r="W23" s="23">
        <v>21</v>
      </c>
      <c r="X23" s="23">
        <v>28.2</v>
      </c>
      <c r="Y23" s="23">
        <v>94.8</v>
      </c>
      <c r="Z23" s="23">
        <v>2.34</v>
      </c>
      <c r="AA23" s="23">
        <v>0</v>
      </c>
      <c r="AB23" s="23">
        <v>3</v>
      </c>
      <c r="AC23" s="23">
        <v>0.6</v>
      </c>
      <c r="AD23" s="23">
        <v>0.84</v>
      </c>
      <c r="AE23" s="23">
        <v>0.11</v>
      </c>
      <c r="AF23" s="23">
        <v>0.05</v>
      </c>
      <c r="AG23" s="23">
        <v>0.42</v>
      </c>
      <c r="AH23" s="23">
        <v>1.2</v>
      </c>
      <c r="AI23" s="23">
        <v>0</v>
      </c>
      <c r="AJ23" s="20">
        <v>0</v>
      </c>
      <c r="AK23" s="20">
        <v>193.2</v>
      </c>
      <c r="AL23" s="20">
        <v>148.80000000000001</v>
      </c>
      <c r="AM23" s="20">
        <v>256.2</v>
      </c>
      <c r="AN23" s="20">
        <v>133.80000000000001</v>
      </c>
      <c r="AO23" s="20">
        <v>55.8</v>
      </c>
      <c r="AP23" s="20">
        <v>118.8</v>
      </c>
      <c r="AQ23" s="20">
        <v>48</v>
      </c>
      <c r="AR23" s="20">
        <v>222.6</v>
      </c>
      <c r="AS23" s="20">
        <v>178.2</v>
      </c>
      <c r="AT23" s="20">
        <v>174.6</v>
      </c>
      <c r="AU23" s="20">
        <v>278.39999999999998</v>
      </c>
      <c r="AV23" s="20">
        <v>74.400000000000006</v>
      </c>
      <c r="AW23" s="20">
        <v>186</v>
      </c>
      <c r="AX23" s="20">
        <v>935.4</v>
      </c>
      <c r="AY23" s="20">
        <v>0</v>
      </c>
      <c r="AZ23" s="20">
        <v>315.60000000000002</v>
      </c>
      <c r="BA23" s="20">
        <v>174.6</v>
      </c>
      <c r="BB23" s="20">
        <v>108</v>
      </c>
      <c r="BC23" s="20">
        <v>78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0.08</v>
      </c>
      <c r="BL23" s="20">
        <v>0</v>
      </c>
      <c r="BM23" s="20">
        <v>0.01</v>
      </c>
      <c r="BN23" s="20">
        <v>0.01</v>
      </c>
      <c r="BO23" s="20">
        <v>0</v>
      </c>
      <c r="BP23" s="20">
        <v>0</v>
      </c>
      <c r="BQ23" s="20">
        <v>0</v>
      </c>
      <c r="BR23" s="20">
        <v>0.01</v>
      </c>
      <c r="BS23" s="20">
        <v>7.0000000000000007E-2</v>
      </c>
      <c r="BT23" s="20">
        <v>0</v>
      </c>
      <c r="BU23" s="20">
        <v>0</v>
      </c>
      <c r="BV23" s="20">
        <v>0.28999999999999998</v>
      </c>
      <c r="BW23" s="20">
        <v>0.05</v>
      </c>
      <c r="BX23" s="20">
        <v>0</v>
      </c>
      <c r="BY23" s="20">
        <v>0</v>
      </c>
      <c r="BZ23" s="20">
        <v>0</v>
      </c>
      <c r="CA23" s="20">
        <v>0</v>
      </c>
      <c r="CB23" s="20">
        <v>28.2</v>
      </c>
      <c r="CC23" s="24"/>
      <c r="CD23" s="24"/>
      <c r="CE23" s="20">
        <v>0.5</v>
      </c>
      <c r="CF23" s="20"/>
      <c r="CG23" s="20">
        <v>7</v>
      </c>
      <c r="CH23" s="20">
        <v>7</v>
      </c>
      <c r="CI23" s="20">
        <v>7</v>
      </c>
      <c r="CJ23" s="20">
        <v>1330</v>
      </c>
      <c r="CK23" s="20">
        <v>512.4</v>
      </c>
      <c r="CL23" s="20">
        <v>921.2</v>
      </c>
      <c r="CM23" s="20">
        <v>13.3</v>
      </c>
      <c r="CN23" s="20">
        <v>11.06</v>
      </c>
      <c r="CO23" s="20">
        <v>12.18</v>
      </c>
      <c r="CP23" s="20">
        <v>0</v>
      </c>
      <c r="CQ23" s="20">
        <v>0</v>
      </c>
      <c r="CR23" s="28"/>
    </row>
    <row r="24" spans="1:96" s="20" customFormat="1" ht="31.5" x14ac:dyDescent="0.25">
      <c r="A24" s="21" t="str">
        <f>"6/10"</f>
        <v>6/10</v>
      </c>
      <c r="B24" s="27" t="s">
        <v>204</v>
      </c>
      <c r="C24" s="23" t="str">
        <f>"200"</f>
        <v>200</v>
      </c>
      <c r="D24" s="23">
        <v>0.2</v>
      </c>
      <c r="E24" s="23">
        <v>0</v>
      </c>
      <c r="F24" s="23">
        <v>0.08</v>
      </c>
      <c r="G24" s="23">
        <v>0.08</v>
      </c>
      <c r="H24" s="23">
        <v>12.12</v>
      </c>
      <c r="I24" s="23">
        <v>47.296159999999986</v>
      </c>
      <c r="J24" s="23">
        <v>0.02</v>
      </c>
      <c r="K24" s="23">
        <v>0</v>
      </c>
      <c r="L24" s="23">
        <v>0</v>
      </c>
      <c r="M24" s="23">
        <v>0</v>
      </c>
      <c r="N24" s="23">
        <v>11.21</v>
      </c>
      <c r="O24" s="23">
        <v>0</v>
      </c>
      <c r="P24" s="23">
        <v>0.91</v>
      </c>
      <c r="Q24" s="23">
        <v>0</v>
      </c>
      <c r="R24" s="23">
        <v>0</v>
      </c>
      <c r="S24" s="23">
        <v>0.46</v>
      </c>
      <c r="T24" s="23">
        <v>0.19</v>
      </c>
      <c r="U24" s="23">
        <v>6.44</v>
      </c>
      <c r="V24" s="23">
        <v>69.599999999999994</v>
      </c>
      <c r="W24" s="23">
        <v>7.28</v>
      </c>
      <c r="X24" s="23">
        <v>5.89</v>
      </c>
      <c r="Y24" s="23">
        <v>6.14</v>
      </c>
      <c r="Z24" s="23">
        <v>0.28000000000000003</v>
      </c>
      <c r="AA24" s="23">
        <v>0</v>
      </c>
      <c r="AB24" s="23">
        <v>18</v>
      </c>
      <c r="AC24" s="23">
        <v>3.4</v>
      </c>
      <c r="AD24" s="23">
        <v>0.14000000000000001</v>
      </c>
      <c r="AE24" s="23">
        <v>0.01</v>
      </c>
      <c r="AF24" s="23">
        <v>0.01</v>
      </c>
      <c r="AG24" s="23">
        <v>0.05</v>
      </c>
      <c r="AH24" s="23">
        <v>0.08</v>
      </c>
      <c r="AI24" s="23">
        <v>16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226.67</v>
      </c>
      <c r="CC24" s="24"/>
      <c r="CD24" s="24"/>
      <c r="CE24" s="20">
        <v>3</v>
      </c>
      <c r="CG24" s="20">
        <v>1.61</v>
      </c>
      <c r="CH24" s="20">
        <v>1.61</v>
      </c>
      <c r="CI24" s="20">
        <v>1.61</v>
      </c>
      <c r="CJ24" s="20">
        <v>190.75</v>
      </c>
      <c r="CK24" s="20">
        <v>73.64</v>
      </c>
      <c r="CL24" s="20">
        <v>132.19999999999999</v>
      </c>
      <c r="CM24" s="20">
        <v>16.329999999999998</v>
      </c>
      <c r="CN24" s="20">
        <v>9.7200000000000006</v>
      </c>
      <c r="CO24" s="20">
        <v>13.02</v>
      </c>
      <c r="CP24" s="20">
        <v>10</v>
      </c>
      <c r="CQ24" s="20">
        <v>0</v>
      </c>
      <c r="CR24" s="29"/>
    </row>
    <row r="25" spans="1:96" s="30" customFormat="1" x14ac:dyDescent="0.25">
      <c r="A25" s="31"/>
      <c r="B25" s="32" t="s">
        <v>290</v>
      </c>
      <c r="C25" s="33"/>
      <c r="D25" s="33">
        <v>32.86</v>
      </c>
      <c r="E25" s="33">
        <v>13.34</v>
      </c>
      <c r="F25" s="33">
        <v>25.14</v>
      </c>
      <c r="G25" s="33">
        <v>22.08</v>
      </c>
      <c r="H25" s="33">
        <v>131.49</v>
      </c>
      <c r="I25" s="33">
        <v>855.81</v>
      </c>
      <c r="J25" s="33">
        <v>4.17</v>
      </c>
      <c r="K25" s="33">
        <v>11.98</v>
      </c>
      <c r="L25" s="33">
        <v>0</v>
      </c>
      <c r="M25" s="33">
        <v>0</v>
      </c>
      <c r="N25" s="33">
        <v>25.73</v>
      </c>
      <c r="O25" s="33">
        <v>87.68</v>
      </c>
      <c r="P25" s="33">
        <v>18.07</v>
      </c>
      <c r="Q25" s="33">
        <v>0</v>
      </c>
      <c r="R25" s="33">
        <v>0</v>
      </c>
      <c r="S25" s="33">
        <v>1.56</v>
      </c>
      <c r="T25" s="33">
        <v>9.27</v>
      </c>
      <c r="U25" s="33">
        <v>1090.3800000000001</v>
      </c>
      <c r="V25" s="33">
        <v>1177.73</v>
      </c>
      <c r="W25" s="33">
        <v>113.42</v>
      </c>
      <c r="X25" s="33">
        <v>209.19</v>
      </c>
      <c r="Y25" s="33">
        <v>453.54</v>
      </c>
      <c r="Z25" s="33">
        <v>9.1999999999999993</v>
      </c>
      <c r="AA25" s="33">
        <v>14.15</v>
      </c>
      <c r="AB25" s="33">
        <v>3526.67</v>
      </c>
      <c r="AC25" s="33">
        <v>725.82</v>
      </c>
      <c r="AD25" s="33">
        <v>11.27</v>
      </c>
      <c r="AE25" s="33">
        <v>0.49</v>
      </c>
      <c r="AF25" s="33">
        <v>0.32</v>
      </c>
      <c r="AG25" s="33">
        <v>5.98</v>
      </c>
      <c r="AH25" s="33">
        <v>14.97</v>
      </c>
      <c r="AI25" s="33">
        <v>24.71</v>
      </c>
      <c r="AJ25" s="34">
        <v>0</v>
      </c>
      <c r="AK25" s="34">
        <v>1667.53</v>
      </c>
      <c r="AL25" s="34">
        <v>1356.04</v>
      </c>
      <c r="AM25" s="34">
        <v>2295.63</v>
      </c>
      <c r="AN25" s="34">
        <v>2081.16</v>
      </c>
      <c r="AO25" s="34">
        <v>719.39</v>
      </c>
      <c r="AP25" s="34">
        <v>1337.53</v>
      </c>
      <c r="AQ25" s="34">
        <v>381.16</v>
      </c>
      <c r="AR25" s="34">
        <v>911.43</v>
      </c>
      <c r="AS25" s="34">
        <v>806.93</v>
      </c>
      <c r="AT25" s="34">
        <v>1279.51</v>
      </c>
      <c r="AU25" s="34">
        <v>1600.87</v>
      </c>
      <c r="AV25" s="34">
        <v>965.29</v>
      </c>
      <c r="AW25" s="34">
        <v>888.44</v>
      </c>
      <c r="AX25" s="34">
        <v>4101.79</v>
      </c>
      <c r="AY25" s="34">
        <v>0</v>
      </c>
      <c r="AZ25" s="34">
        <v>1105.23</v>
      </c>
      <c r="BA25" s="34">
        <v>842.29</v>
      </c>
      <c r="BB25" s="34">
        <v>584.97</v>
      </c>
      <c r="BC25" s="34">
        <v>409.5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0.01</v>
      </c>
      <c r="BJ25" s="34">
        <v>0</v>
      </c>
      <c r="BK25" s="34">
        <v>1.55</v>
      </c>
      <c r="BL25" s="34">
        <v>0</v>
      </c>
      <c r="BM25" s="34">
        <v>0.73</v>
      </c>
      <c r="BN25" s="34">
        <v>7.0000000000000007E-2</v>
      </c>
      <c r="BO25" s="34">
        <v>0.12</v>
      </c>
      <c r="BP25" s="34">
        <v>0</v>
      </c>
      <c r="BQ25" s="34">
        <v>0</v>
      </c>
      <c r="BR25" s="34">
        <v>0.02</v>
      </c>
      <c r="BS25" s="34">
        <v>4.83</v>
      </c>
      <c r="BT25" s="34">
        <v>0.01</v>
      </c>
      <c r="BU25" s="34">
        <v>0</v>
      </c>
      <c r="BV25" s="34">
        <v>11.98</v>
      </c>
      <c r="BW25" s="34">
        <v>0.12</v>
      </c>
      <c r="BX25" s="34">
        <v>0</v>
      </c>
      <c r="BY25" s="34">
        <v>0</v>
      </c>
      <c r="BZ25" s="34">
        <v>0</v>
      </c>
      <c r="CA25" s="34">
        <v>0</v>
      </c>
      <c r="CB25" s="34">
        <v>825</v>
      </c>
      <c r="CC25" s="25"/>
      <c r="CD25" s="25">
        <f>$I$25/$I$26*100</f>
        <v>60.022723925347698</v>
      </c>
      <c r="CE25" s="34">
        <v>601.91999999999996</v>
      </c>
      <c r="CF25" s="34"/>
      <c r="CG25" s="34">
        <v>329.27</v>
      </c>
      <c r="CH25" s="34">
        <v>107.46</v>
      </c>
      <c r="CI25" s="34">
        <v>218.36</v>
      </c>
      <c r="CJ25" s="34">
        <v>8918.75</v>
      </c>
      <c r="CK25" s="34">
        <v>3295.67</v>
      </c>
      <c r="CL25" s="34">
        <v>6107.21</v>
      </c>
      <c r="CM25" s="34">
        <v>146.4</v>
      </c>
      <c r="CN25" s="34">
        <v>90.84</v>
      </c>
      <c r="CO25" s="34">
        <v>118.62</v>
      </c>
      <c r="CP25" s="34">
        <v>10</v>
      </c>
      <c r="CQ25" s="34">
        <v>1.74</v>
      </c>
    </row>
    <row r="26" spans="1:96" s="30" customFormat="1" x14ac:dyDescent="0.25">
      <c r="A26" s="31"/>
      <c r="B26" s="32" t="s">
        <v>117</v>
      </c>
      <c r="C26" s="33"/>
      <c r="D26" s="33">
        <v>58.37</v>
      </c>
      <c r="E26" s="33">
        <v>32.53</v>
      </c>
      <c r="F26" s="33">
        <v>48.12</v>
      </c>
      <c r="G26" s="33">
        <v>30.82</v>
      </c>
      <c r="H26" s="33">
        <v>197.68</v>
      </c>
      <c r="I26" s="33">
        <v>1425.81</v>
      </c>
      <c r="J26" s="33">
        <v>9.82</v>
      </c>
      <c r="K26" s="33">
        <v>16.71</v>
      </c>
      <c r="L26" s="33">
        <v>0</v>
      </c>
      <c r="M26" s="33">
        <v>0</v>
      </c>
      <c r="N26" s="33">
        <v>44.39</v>
      </c>
      <c r="O26" s="33">
        <v>131.47</v>
      </c>
      <c r="P26" s="33">
        <v>21.81</v>
      </c>
      <c r="Q26" s="33">
        <v>0</v>
      </c>
      <c r="R26" s="33">
        <v>0</v>
      </c>
      <c r="S26" s="33">
        <v>2.64</v>
      </c>
      <c r="T26" s="33">
        <v>13.83</v>
      </c>
      <c r="U26" s="33">
        <v>2032.47</v>
      </c>
      <c r="V26" s="33">
        <v>1711.78</v>
      </c>
      <c r="W26" s="33">
        <v>225.06</v>
      </c>
      <c r="X26" s="33">
        <v>244.18</v>
      </c>
      <c r="Y26" s="33">
        <v>762.9</v>
      </c>
      <c r="Z26" s="33">
        <v>15.38</v>
      </c>
      <c r="AA26" s="33">
        <v>239.27</v>
      </c>
      <c r="AB26" s="33">
        <v>3629.11</v>
      </c>
      <c r="AC26" s="33">
        <v>1121.1300000000001</v>
      </c>
      <c r="AD26" s="33">
        <v>16.43</v>
      </c>
      <c r="AE26" s="33">
        <v>0.66</v>
      </c>
      <c r="AF26" s="33">
        <v>0.89</v>
      </c>
      <c r="AG26" s="33">
        <v>7.06</v>
      </c>
      <c r="AH26" s="33">
        <v>22.47</v>
      </c>
      <c r="AI26" s="33">
        <v>35.49</v>
      </c>
      <c r="AJ26" s="34">
        <v>0</v>
      </c>
      <c r="AK26" s="34">
        <v>3083.08</v>
      </c>
      <c r="AL26" s="34">
        <v>2505.41</v>
      </c>
      <c r="AM26" s="34">
        <v>4366.8900000000003</v>
      </c>
      <c r="AN26" s="34">
        <v>3546.93</v>
      </c>
      <c r="AO26" s="34">
        <v>1422.64</v>
      </c>
      <c r="AP26" s="34">
        <v>2415.52</v>
      </c>
      <c r="AQ26" s="34">
        <v>739.9</v>
      </c>
      <c r="AR26" s="34">
        <v>2176.23</v>
      </c>
      <c r="AS26" s="34">
        <v>2047.31</v>
      </c>
      <c r="AT26" s="34">
        <v>2674.77</v>
      </c>
      <c r="AU26" s="34">
        <v>3650.92</v>
      </c>
      <c r="AV26" s="34">
        <v>1587.33</v>
      </c>
      <c r="AW26" s="34">
        <v>1723.61</v>
      </c>
      <c r="AX26" s="34">
        <v>8651.93</v>
      </c>
      <c r="AY26" s="34">
        <v>22.04</v>
      </c>
      <c r="AZ26" s="34">
        <v>2312.21</v>
      </c>
      <c r="BA26" s="34">
        <v>2486.75</v>
      </c>
      <c r="BB26" s="34">
        <v>1433.13</v>
      </c>
      <c r="BC26" s="34">
        <v>962.42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2.0299999999999998</v>
      </c>
      <c r="BL26" s="34">
        <v>0</v>
      </c>
      <c r="BM26" s="34">
        <v>1.01</v>
      </c>
      <c r="BN26" s="34">
        <v>0.09</v>
      </c>
      <c r="BO26" s="34">
        <v>0.16</v>
      </c>
      <c r="BP26" s="34">
        <v>0</v>
      </c>
      <c r="BQ26" s="34">
        <v>0</v>
      </c>
      <c r="BR26" s="34">
        <v>0.03</v>
      </c>
      <c r="BS26" s="34">
        <v>6.45</v>
      </c>
      <c r="BT26" s="34">
        <v>0.01</v>
      </c>
      <c r="BU26" s="34">
        <v>0</v>
      </c>
      <c r="BV26" s="34">
        <v>16.71</v>
      </c>
      <c r="BW26" s="34">
        <v>0.14000000000000001</v>
      </c>
      <c r="BX26" s="34">
        <v>0</v>
      </c>
      <c r="BY26" s="34">
        <v>0</v>
      </c>
      <c r="BZ26" s="34">
        <v>0</v>
      </c>
      <c r="CA26" s="34">
        <v>0</v>
      </c>
      <c r="CB26" s="34">
        <v>1318.82</v>
      </c>
      <c r="CC26" s="25"/>
      <c r="CD26" s="25"/>
      <c r="CE26" s="34">
        <v>844.12</v>
      </c>
      <c r="CF26" s="34"/>
      <c r="CG26" s="34">
        <v>419.75</v>
      </c>
      <c r="CH26" s="34">
        <v>161.15</v>
      </c>
      <c r="CI26" s="34">
        <v>290.45</v>
      </c>
      <c r="CJ26" s="34">
        <v>15288.41</v>
      </c>
      <c r="CK26" s="34">
        <v>6359.31</v>
      </c>
      <c r="CL26" s="34">
        <v>10823.86</v>
      </c>
      <c r="CM26" s="34">
        <v>232.93</v>
      </c>
      <c r="CN26" s="34">
        <v>156.55000000000001</v>
      </c>
      <c r="CO26" s="34">
        <v>195.52</v>
      </c>
      <c r="CP26" s="34">
        <v>18.239999999999998</v>
      </c>
      <c r="CQ26" s="34">
        <v>3.58</v>
      </c>
    </row>
    <row r="27" spans="1:96" ht="47.25" x14ac:dyDescent="0.25">
      <c r="A27" s="21"/>
      <c r="B27" s="27" t="s">
        <v>188</v>
      </c>
      <c r="C27" s="23"/>
      <c r="D27" s="23">
        <v>46.2</v>
      </c>
      <c r="E27" s="23">
        <v>0</v>
      </c>
      <c r="F27" s="23">
        <v>47.4</v>
      </c>
      <c r="G27" s="23">
        <v>0</v>
      </c>
      <c r="H27" s="23">
        <v>201</v>
      </c>
      <c r="I27" s="23">
        <v>1410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420</v>
      </c>
      <c r="AD27" s="23">
        <v>0</v>
      </c>
      <c r="AE27" s="23">
        <v>0.72</v>
      </c>
      <c r="AF27" s="23">
        <v>0.84</v>
      </c>
      <c r="AG27" s="23"/>
      <c r="AH27" s="23"/>
      <c r="AI27" s="23">
        <v>36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12.169999999999995</v>
      </c>
      <c r="E28" s="23">
        <f t="shared" si="0"/>
        <v>32.53</v>
      </c>
      <c r="F28" s="23">
        <f t="shared" si="0"/>
        <v>0.71999999999999886</v>
      </c>
      <c r="G28" s="23">
        <f t="shared" si="0"/>
        <v>30.82</v>
      </c>
      <c r="H28" s="23">
        <f t="shared" si="0"/>
        <v>-3.3199999999999932</v>
      </c>
      <c r="I28" s="23">
        <f t="shared" si="0"/>
        <v>15.809999999999945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1711.78</v>
      </c>
      <c r="W28" s="23">
        <f t="shared" si="1"/>
        <v>225.06</v>
      </c>
      <c r="X28" s="23">
        <f t="shared" si="1"/>
        <v>244.18</v>
      </c>
      <c r="Y28" s="23">
        <f t="shared" si="1"/>
        <v>762.9</v>
      </c>
      <c r="Z28" s="23">
        <f t="shared" si="1"/>
        <v>15.38</v>
      </c>
      <c r="AA28" s="23">
        <f t="shared" si="1"/>
        <v>239.27</v>
      </c>
      <c r="AB28" s="23">
        <f t="shared" si="1"/>
        <v>3629.11</v>
      </c>
      <c r="AC28" s="23">
        <f t="shared" si="1"/>
        <v>701.13000000000011</v>
      </c>
      <c r="AD28" s="23">
        <f t="shared" si="1"/>
        <v>16.43</v>
      </c>
      <c r="AE28" s="23">
        <f t="shared" si="1"/>
        <v>-5.9999999999999942E-2</v>
      </c>
      <c r="AF28" s="23">
        <f t="shared" si="1"/>
        <v>5.0000000000000044E-2</v>
      </c>
      <c r="AG28" s="23"/>
      <c r="AH28" s="23"/>
      <c r="AI28" s="23">
        <f>AI26-AI27</f>
        <v>-0.50999999999999801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290.45</v>
      </c>
      <c r="CJ28" s="20"/>
      <c r="CK28" s="20"/>
      <c r="CL28" s="20">
        <f>CL26-CL27</f>
        <v>10823.86</v>
      </c>
      <c r="CM28" s="20"/>
      <c r="CN28" s="20"/>
      <c r="CO28" s="20">
        <f>CO26-CO27</f>
        <v>195.52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17</v>
      </c>
      <c r="E29" s="23"/>
      <c r="F29" s="23">
        <v>32</v>
      </c>
      <c r="G29" s="23"/>
      <c r="H29" s="23">
        <v>51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200</v>
      </c>
      <c r="F4" s="50"/>
      <c r="G4" s="49">
        <v>267.26346000000001</v>
      </c>
      <c r="H4" s="49">
        <v>17.91</v>
      </c>
      <c r="I4" s="49">
        <v>21.33</v>
      </c>
      <c r="J4" s="51">
        <v>0.96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317</v>
      </c>
      <c r="D6" s="55" t="s">
        <v>314</v>
      </c>
      <c r="E6" s="56">
        <v>70</v>
      </c>
      <c r="F6" s="57"/>
      <c r="G6" s="56">
        <v>188.74482634</v>
      </c>
      <c r="H6" s="56">
        <v>5.76</v>
      </c>
      <c r="I6" s="56">
        <v>1.08</v>
      </c>
      <c r="J6" s="58">
        <v>39.19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250</v>
      </c>
      <c r="D14" s="70" t="s">
        <v>245</v>
      </c>
      <c r="E14" s="71">
        <v>100</v>
      </c>
      <c r="F14" s="72"/>
      <c r="G14" s="71">
        <v>89.864145840000006</v>
      </c>
      <c r="H14" s="71">
        <v>1.38</v>
      </c>
      <c r="I14" s="71">
        <v>5.97</v>
      </c>
      <c r="J14" s="73">
        <v>9.01</v>
      </c>
    </row>
    <row r="15" spans="1:10" x14ac:dyDescent="0.25">
      <c r="A15" s="52"/>
      <c r="B15" s="59" t="s">
        <v>143</v>
      </c>
      <c r="C15" s="54" t="s">
        <v>318</v>
      </c>
      <c r="D15" s="55" t="s">
        <v>315</v>
      </c>
      <c r="E15" s="56">
        <v>200</v>
      </c>
      <c r="F15" s="57"/>
      <c r="G15" s="56">
        <v>104.93762000000001</v>
      </c>
      <c r="H15" s="56">
        <v>1.97</v>
      </c>
      <c r="I15" s="56">
        <v>4.34</v>
      </c>
      <c r="J15" s="58">
        <v>15.02</v>
      </c>
    </row>
    <row r="16" spans="1:10" ht="30" x14ac:dyDescent="0.25">
      <c r="A16" s="52"/>
      <c r="B16" s="59" t="s">
        <v>144</v>
      </c>
      <c r="C16" s="54" t="s">
        <v>319</v>
      </c>
      <c r="D16" s="55" t="s">
        <v>316</v>
      </c>
      <c r="E16" s="56">
        <v>120</v>
      </c>
      <c r="F16" s="57"/>
      <c r="G16" s="56">
        <v>104.09247692307694</v>
      </c>
      <c r="H16" s="56">
        <v>13.49</v>
      </c>
      <c r="I16" s="56">
        <v>5.07</v>
      </c>
      <c r="J16" s="58">
        <v>1.31</v>
      </c>
    </row>
    <row r="17" spans="1:10" x14ac:dyDescent="0.25">
      <c r="A17" s="52"/>
      <c r="B17" s="59" t="s">
        <v>146</v>
      </c>
      <c r="C17" s="54" t="s">
        <v>263</v>
      </c>
      <c r="D17" s="55" t="s">
        <v>259</v>
      </c>
      <c r="E17" s="56">
        <v>150</v>
      </c>
      <c r="F17" s="57"/>
      <c r="G17" s="56">
        <v>281.63910899999996</v>
      </c>
      <c r="H17" s="56">
        <v>8.5500000000000007</v>
      </c>
      <c r="I17" s="56">
        <v>8.64</v>
      </c>
      <c r="J17" s="58">
        <v>45.56</v>
      </c>
    </row>
    <row r="18" spans="1:10" x14ac:dyDescent="0.25">
      <c r="A18" s="52"/>
      <c r="B18" s="59" t="s">
        <v>148</v>
      </c>
      <c r="C18" s="54" t="s">
        <v>122</v>
      </c>
      <c r="D18" s="55" t="s">
        <v>97</v>
      </c>
      <c r="E18" s="56">
        <v>50</v>
      </c>
      <c r="F18" s="57"/>
      <c r="G18" s="56">
        <v>111.95049999999998</v>
      </c>
      <c r="H18" s="56">
        <v>3.31</v>
      </c>
      <c r="I18" s="56">
        <v>0.33</v>
      </c>
      <c r="J18" s="58">
        <v>23.45</v>
      </c>
    </row>
    <row r="19" spans="1:10" x14ac:dyDescent="0.25">
      <c r="A19" s="52"/>
      <c r="B19" s="59" t="s">
        <v>150</v>
      </c>
      <c r="C19" s="54" t="s">
        <v>122</v>
      </c>
      <c r="D19" s="55" t="s">
        <v>106</v>
      </c>
      <c r="E19" s="56">
        <v>60</v>
      </c>
      <c r="F19" s="57"/>
      <c r="G19" s="56">
        <v>116.02800000000001</v>
      </c>
      <c r="H19" s="56">
        <v>3.96</v>
      </c>
      <c r="I19" s="56">
        <v>0.72</v>
      </c>
      <c r="J19" s="58">
        <v>25.02</v>
      </c>
    </row>
    <row r="20" spans="1:10" x14ac:dyDescent="0.25">
      <c r="A20" s="52"/>
      <c r="B20" s="59" t="s">
        <v>152</v>
      </c>
      <c r="C20" s="54" t="s">
        <v>212</v>
      </c>
      <c r="D20" s="55" t="s">
        <v>204</v>
      </c>
      <c r="E20" s="56">
        <v>200</v>
      </c>
      <c r="F20" s="57"/>
      <c r="G20" s="56">
        <v>47.296159999999986</v>
      </c>
      <c r="H20" s="56">
        <v>0.2</v>
      </c>
      <c r="I20" s="56">
        <v>0.08</v>
      </c>
      <c r="J20" s="58">
        <v>12.12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45177.353958333333</v>
      </c>
    </row>
    <row r="2" spans="1:2" ht="12.75" customHeight="1" x14ac:dyDescent="0.2">
      <c r="A2" s="83" t="s">
        <v>161</v>
      </c>
      <c r="B2" s="84">
        <v>45177.387777777774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320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pageSetUpPr fitToPage="1"/>
  </sheetPr>
  <dimension ref="A1:IU30"/>
  <sheetViews>
    <sheetView workbookViewId="0">
      <selection activeCell="A8" sqref="A8:CQ30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"8 сентября 2023 г."</f>
        <v>8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(40)'!B3&lt;&gt;"",'Dop (40)'!B3,"")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280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"250"</f>
        <v>250</v>
      </c>
      <c r="D11" s="23">
        <v>22.38</v>
      </c>
      <c r="E11" s="23">
        <v>23.81</v>
      </c>
      <c r="F11" s="23">
        <v>26.67</v>
      </c>
      <c r="G11" s="23">
        <v>8.74</v>
      </c>
      <c r="H11" s="23">
        <v>1.19</v>
      </c>
      <c r="I11" s="23">
        <v>334.07932500000004</v>
      </c>
      <c r="J11" s="23">
        <v>6.72</v>
      </c>
      <c r="K11" s="23">
        <v>5.69</v>
      </c>
      <c r="L11" s="23">
        <v>0</v>
      </c>
      <c r="M11" s="23">
        <v>0</v>
      </c>
      <c r="N11" s="23">
        <v>1.19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3.12</v>
      </c>
      <c r="U11" s="23">
        <v>735.13</v>
      </c>
      <c r="V11" s="23">
        <v>231.1</v>
      </c>
      <c r="W11" s="23">
        <v>94.8</v>
      </c>
      <c r="X11" s="23">
        <v>19.809999999999999</v>
      </c>
      <c r="Y11" s="23">
        <v>314.17</v>
      </c>
      <c r="Z11" s="23">
        <v>4.1100000000000003</v>
      </c>
      <c r="AA11" s="23">
        <v>281.25</v>
      </c>
      <c r="AB11" s="23">
        <v>90</v>
      </c>
      <c r="AC11" s="23">
        <v>487.5</v>
      </c>
      <c r="AD11" s="23">
        <v>4.9800000000000004</v>
      </c>
      <c r="AE11" s="23">
        <v>0.09</v>
      </c>
      <c r="AF11" s="23">
        <v>0.66</v>
      </c>
      <c r="AG11" s="23">
        <v>0.3</v>
      </c>
      <c r="AH11" s="23">
        <v>6.75</v>
      </c>
      <c r="AI11" s="23">
        <v>0</v>
      </c>
      <c r="AJ11" s="20">
        <v>0</v>
      </c>
      <c r="AK11" s="20">
        <v>1360.65</v>
      </c>
      <c r="AL11" s="20">
        <v>1052.21</v>
      </c>
      <c r="AM11" s="20">
        <v>1905.26</v>
      </c>
      <c r="AN11" s="20">
        <v>1591.54</v>
      </c>
      <c r="AO11" s="20">
        <v>747.3</v>
      </c>
      <c r="AP11" s="20">
        <v>1075.1300000000001</v>
      </c>
      <c r="AQ11" s="20">
        <v>359.55</v>
      </c>
      <c r="AR11" s="20">
        <v>1149.1500000000001</v>
      </c>
      <c r="AS11" s="20">
        <v>1251.3800000000001</v>
      </c>
      <c r="AT11" s="20">
        <v>1387.09</v>
      </c>
      <c r="AU11" s="20">
        <v>2166.11</v>
      </c>
      <c r="AV11" s="20">
        <v>599.25</v>
      </c>
      <c r="AW11" s="20">
        <v>733.2</v>
      </c>
      <c r="AX11" s="20">
        <v>3124.91</v>
      </c>
      <c r="AY11" s="20">
        <v>24.68</v>
      </c>
      <c r="AZ11" s="20">
        <v>697.95</v>
      </c>
      <c r="BA11" s="20">
        <v>1635.6</v>
      </c>
      <c r="BB11" s="20">
        <v>838.95</v>
      </c>
      <c r="BC11" s="20">
        <v>516.41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0.48</v>
      </c>
      <c r="BL11" s="20">
        <v>0</v>
      </c>
      <c r="BM11" s="20">
        <v>0.32</v>
      </c>
      <c r="BN11" s="20">
        <v>0.02</v>
      </c>
      <c r="BO11" s="20">
        <v>0.05</v>
      </c>
      <c r="BP11" s="20">
        <v>0</v>
      </c>
      <c r="BQ11" s="20">
        <v>0</v>
      </c>
      <c r="BR11" s="20">
        <v>0</v>
      </c>
      <c r="BS11" s="20">
        <v>1.82</v>
      </c>
      <c r="BT11" s="20">
        <v>0</v>
      </c>
      <c r="BU11" s="20">
        <v>0</v>
      </c>
      <c r="BV11" s="20">
        <v>5.16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207.7</v>
      </c>
      <c r="CC11" s="24"/>
      <c r="CD11" s="24"/>
      <c r="CE11" s="20">
        <v>296.25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1.25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1900</v>
      </c>
      <c r="CK12" s="20">
        <v>732</v>
      </c>
      <c r="CL12" s="20">
        <v>1316</v>
      </c>
      <c r="CM12" s="20">
        <v>15.2</v>
      </c>
      <c r="CN12" s="20">
        <v>15.2</v>
      </c>
      <c r="CO12" s="20">
        <v>15.2</v>
      </c>
      <c r="CP12" s="20">
        <v>0</v>
      </c>
      <c r="CQ12" s="20">
        <v>0</v>
      </c>
      <c r="CR12" s="28"/>
    </row>
    <row r="13" spans="1:96" s="26" customFormat="1" x14ac:dyDescent="0.25">
      <c r="A13" s="21" t="str">
        <f>"15/12"</f>
        <v>15/12</v>
      </c>
      <c r="B13" s="27" t="s">
        <v>314</v>
      </c>
      <c r="C13" s="23" t="str">
        <f>"70"</f>
        <v>70</v>
      </c>
      <c r="D13" s="23">
        <v>5.76</v>
      </c>
      <c r="E13" s="23">
        <v>0.14000000000000001</v>
      </c>
      <c r="F13" s="23">
        <v>1.08</v>
      </c>
      <c r="G13" s="23">
        <v>1.19</v>
      </c>
      <c r="H13" s="23">
        <v>39.19</v>
      </c>
      <c r="I13" s="23">
        <v>188.74482634</v>
      </c>
      <c r="J13" s="23">
        <v>0.17</v>
      </c>
      <c r="K13" s="23">
        <v>0.18</v>
      </c>
      <c r="L13" s="23">
        <v>0</v>
      </c>
      <c r="M13" s="23">
        <v>0</v>
      </c>
      <c r="N13" s="23">
        <v>3.55</v>
      </c>
      <c r="O13" s="23">
        <v>33.869999999999997</v>
      </c>
      <c r="P13" s="23">
        <v>1.77</v>
      </c>
      <c r="Q13" s="23">
        <v>0</v>
      </c>
      <c r="R13" s="23">
        <v>0</v>
      </c>
      <c r="S13" s="23">
        <v>0</v>
      </c>
      <c r="T13" s="23">
        <v>1.1499999999999999</v>
      </c>
      <c r="U13" s="23">
        <v>327.41000000000003</v>
      </c>
      <c r="V13" s="23">
        <v>63.16</v>
      </c>
      <c r="W13" s="23">
        <v>17.760000000000002</v>
      </c>
      <c r="X13" s="23">
        <v>9.58</v>
      </c>
      <c r="Y13" s="23">
        <v>46.03</v>
      </c>
      <c r="Z13" s="23">
        <v>0.64</v>
      </c>
      <c r="AA13" s="23">
        <v>0.13</v>
      </c>
      <c r="AB13" s="23">
        <v>0</v>
      </c>
      <c r="AC13" s="23">
        <v>0.21</v>
      </c>
      <c r="AD13" s="23">
        <v>0.96</v>
      </c>
      <c r="AE13" s="23">
        <v>7.0000000000000007E-2</v>
      </c>
      <c r="AF13" s="23">
        <v>0.02</v>
      </c>
      <c r="AG13" s="23">
        <v>0.54</v>
      </c>
      <c r="AH13" s="23">
        <v>1.7</v>
      </c>
      <c r="AI13" s="23">
        <v>0</v>
      </c>
      <c r="AJ13" s="20">
        <v>0</v>
      </c>
      <c r="AK13" s="20">
        <v>250.51</v>
      </c>
      <c r="AL13" s="20">
        <v>227.36</v>
      </c>
      <c r="AM13" s="20">
        <v>425.64</v>
      </c>
      <c r="AN13" s="20">
        <v>139.63999999999999</v>
      </c>
      <c r="AO13" s="20">
        <v>82.12</v>
      </c>
      <c r="AP13" s="20">
        <v>165.68</v>
      </c>
      <c r="AQ13" s="20">
        <v>52.96</v>
      </c>
      <c r="AR13" s="20">
        <v>262.56</v>
      </c>
      <c r="AS13" s="20">
        <v>177.39</v>
      </c>
      <c r="AT13" s="20">
        <v>212.95</v>
      </c>
      <c r="AU13" s="20">
        <v>187.48</v>
      </c>
      <c r="AV13" s="20">
        <v>107.64</v>
      </c>
      <c r="AW13" s="20">
        <v>186.58</v>
      </c>
      <c r="AX13" s="20">
        <v>1606.61</v>
      </c>
      <c r="AY13" s="20">
        <v>2.2999999999999998</v>
      </c>
      <c r="AZ13" s="20">
        <v>504.77</v>
      </c>
      <c r="BA13" s="20">
        <v>263.08</v>
      </c>
      <c r="BB13" s="20">
        <v>133.24</v>
      </c>
      <c r="BC13" s="20">
        <v>104.86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0.09</v>
      </c>
      <c r="BL13" s="20">
        <v>0</v>
      </c>
      <c r="BM13" s="20">
        <v>0.02</v>
      </c>
      <c r="BN13" s="20">
        <v>0</v>
      </c>
      <c r="BO13" s="20">
        <v>0</v>
      </c>
      <c r="BP13" s="20">
        <v>0</v>
      </c>
      <c r="BQ13" s="20">
        <v>0</v>
      </c>
      <c r="BR13" s="20">
        <v>0.01</v>
      </c>
      <c r="BS13" s="20">
        <v>0.14000000000000001</v>
      </c>
      <c r="BT13" s="20">
        <v>0</v>
      </c>
      <c r="BU13" s="20">
        <v>0</v>
      </c>
      <c r="BV13" s="20">
        <v>0.54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34.1</v>
      </c>
      <c r="CC13" s="24"/>
      <c r="CD13" s="24"/>
      <c r="CE13" s="20">
        <v>0.13</v>
      </c>
      <c r="CF13" s="20"/>
      <c r="CG13" s="20">
        <v>50.08</v>
      </c>
      <c r="CH13" s="20">
        <v>26.07</v>
      </c>
      <c r="CI13" s="20">
        <v>38.07</v>
      </c>
      <c r="CJ13" s="20">
        <v>1695.94</v>
      </c>
      <c r="CK13" s="20">
        <v>604.01</v>
      </c>
      <c r="CL13" s="20">
        <v>1149.97</v>
      </c>
      <c r="CM13" s="20">
        <v>17.100000000000001</v>
      </c>
      <c r="CN13" s="20">
        <v>9.93</v>
      </c>
      <c r="CO13" s="20">
        <v>14.3</v>
      </c>
      <c r="CP13" s="20">
        <v>3.36</v>
      </c>
      <c r="CQ13" s="20">
        <v>0.84</v>
      </c>
      <c r="CR13" s="28"/>
    </row>
    <row r="14" spans="1:96" s="26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4"/>
      <c r="CE14" s="20">
        <v>7.0000000000000007E-2</v>
      </c>
      <c r="CF14" s="20"/>
      <c r="CG14" s="20">
        <v>2.1</v>
      </c>
      <c r="CH14" s="20">
        <v>2.0299999999999998</v>
      </c>
      <c r="CI14" s="20">
        <v>2.0699999999999998</v>
      </c>
      <c r="CJ14" s="20">
        <v>227.05</v>
      </c>
      <c r="CK14" s="20">
        <v>90.92</v>
      </c>
      <c r="CL14" s="20">
        <v>158.99</v>
      </c>
      <c r="CM14" s="20">
        <v>22.02</v>
      </c>
      <c r="CN14" s="20">
        <v>13.09</v>
      </c>
      <c r="CO14" s="20">
        <v>17.55</v>
      </c>
      <c r="CP14" s="20">
        <v>4.88</v>
      </c>
      <c r="CQ14" s="20">
        <v>0</v>
      </c>
      <c r="CR14" s="28"/>
    </row>
    <row r="15" spans="1:96" s="20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4"/>
      <c r="CE15" s="20">
        <v>5</v>
      </c>
      <c r="CG15" s="20">
        <v>0.8</v>
      </c>
      <c r="CH15" s="20">
        <v>0.8</v>
      </c>
      <c r="CI15" s="20">
        <v>0.8</v>
      </c>
      <c r="CJ15" s="20">
        <v>60</v>
      </c>
      <c r="CK15" s="20">
        <v>60</v>
      </c>
      <c r="CL15" s="20">
        <v>60</v>
      </c>
      <c r="CM15" s="20">
        <v>18.72</v>
      </c>
      <c r="CN15" s="20">
        <v>18.72</v>
      </c>
      <c r="CO15" s="20">
        <v>18.72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283</v>
      </c>
      <c r="C16" s="33"/>
      <c r="D16" s="33">
        <v>29.99</v>
      </c>
      <c r="E16" s="33">
        <v>23.96</v>
      </c>
      <c r="F16" s="33">
        <v>28.31</v>
      </c>
      <c r="G16" s="33">
        <v>10.49</v>
      </c>
      <c r="H16" s="33">
        <v>66.430000000000007</v>
      </c>
      <c r="I16" s="33">
        <v>636.80999999999995</v>
      </c>
      <c r="J16" s="33">
        <v>6.99</v>
      </c>
      <c r="K16" s="33">
        <v>5.87</v>
      </c>
      <c r="L16" s="33">
        <v>0</v>
      </c>
      <c r="M16" s="33">
        <v>0</v>
      </c>
      <c r="N16" s="33">
        <v>18.899999999999999</v>
      </c>
      <c r="O16" s="33">
        <v>43.79</v>
      </c>
      <c r="P16" s="33">
        <v>3.74</v>
      </c>
      <c r="Q16" s="33">
        <v>0</v>
      </c>
      <c r="R16" s="33">
        <v>0</v>
      </c>
      <c r="S16" s="33">
        <v>1.08</v>
      </c>
      <c r="T16" s="33">
        <v>5.19</v>
      </c>
      <c r="U16" s="33">
        <v>1089.1099999999999</v>
      </c>
      <c r="V16" s="33">
        <v>580.27</v>
      </c>
      <c r="W16" s="33">
        <v>130.6</v>
      </c>
      <c r="X16" s="33">
        <v>38.950000000000003</v>
      </c>
      <c r="Y16" s="33">
        <v>372.19</v>
      </c>
      <c r="Z16" s="33">
        <v>6.99</v>
      </c>
      <c r="AA16" s="33">
        <v>281.38</v>
      </c>
      <c r="AB16" s="33">
        <v>120.44</v>
      </c>
      <c r="AC16" s="33">
        <v>492.81</v>
      </c>
      <c r="AD16" s="33">
        <v>6.15</v>
      </c>
      <c r="AE16" s="33">
        <v>0.19</v>
      </c>
      <c r="AF16" s="33">
        <v>0.7</v>
      </c>
      <c r="AG16" s="33">
        <v>1.1399999999999999</v>
      </c>
      <c r="AH16" s="33">
        <v>8.86</v>
      </c>
      <c r="AI16" s="33">
        <v>10.78</v>
      </c>
      <c r="AJ16" s="34">
        <v>0</v>
      </c>
      <c r="AK16" s="34">
        <v>1687.69</v>
      </c>
      <c r="AL16" s="34">
        <v>1359.8</v>
      </c>
      <c r="AM16" s="34">
        <v>2452.31</v>
      </c>
      <c r="AN16" s="34">
        <v>1784.08</v>
      </c>
      <c r="AO16" s="34">
        <v>852.71</v>
      </c>
      <c r="AP16" s="34">
        <v>1293.02</v>
      </c>
      <c r="AQ16" s="34">
        <v>430.64</v>
      </c>
      <c r="AR16" s="34">
        <v>1494.63</v>
      </c>
      <c r="AS16" s="34">
        <v>1490.66</v>
      </c>
      <c r="AT16" s="34">
        <v>1672.68</v>
      </c>
      <c r="AU16" s="34">
        <v>2483.27</v>
      </c>
      <c r="AV16" s="34">
        <v>741.89</v>
      </c>
      <c r="AW16" s="34">
        <v>981.81</v>
      </c>
      <c r="AX16" s="34">
        <v>5175.12</v>
      </c>
      <c r="AY16" s="34">
        <v>26.98</v>
      </c>
      <c r="AZ16" s="34">
        <v>1346.57</v>
      </c>
      <c r="BA16" s="34">
        <v>1971.58</v>
      </c>
      <c r="BB16" s="34">
        <v>1015.95</v>
      </c>
      <c r="BC16" s="34">
        <v>656.2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0.57999999999999996</v>
      </c>
      <c r="BL16" s="34">
        <v>0</v>
      </c>
      <c r="BM16" s="34">
        <v>0.34</v>
      </c>
      <c r="BN16" s="34">
        <v>0.02</v>
      </c>
      <c r="BO16" s="34">
        <v>0.06</v>
      </c>
      <c r="BP16" s="34">
        <v>0</v>
      </c>
      <c r="BQ16" s="34">
        <v>0</v>
      </c>
      <c r="BR16" s="34">
        <v>0.01</v>
      </c>
      <c r="BS16" s="34">
        <v>1.98</v>
      </c>
      <c r="BT16" s="34">
        <v>0</v>
      </c>
      <c r="BU16" s="34">
        <v>0</v>
      </c>
      <c r="BV16" s="34">
        <v>5.76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535.37</v>
      </c>
      <c r="CC16" s="25"/>
      <c r="CD16" s="25">
        <f>$I$16/$I$26*100</f>
        <v>39.765333266725776</v>
      </c>
      <c r="CE16" s="34">
        <v>301.45</v>
      </c>
      <c r="CF16" s="34"/>
      <c r="CG16" s="34">
        <v>90.48</v>
      </c>
      <c r="CH16" s="34">
        <v>53.7</v>
      </c>
      <c r="CI16" s="34">
        <v>72.09</v>
      </c>
      <c r="CJ16" s="34">
        <v>6369.66</v>
      </c>
      <c r="CK16" s="34">
        <v>3063.64</v>
      </c>
      <c r="CL16" s="34">
        <v>4716.6499999999996</v>
      </c>
      <c r="CM16" s="34">
        <v>86.53</v>
      </c>
      <c r="CN16" s="34">
        <v>65.709999999999994</v>
      </c>
      <c r="CO16" s="34">
        <v>76.900000000000006</v>
      </c>
      <c r="CP16" s="34">
        <v>8.24</v>
      </c>
      <c r="CQ16" s="34">
        <v>2.09</v>
      </c>
    </row>
    <row r="17" spans="1:96" x14ac:dyDescent="0.25">
      <c r="A17" s="21"/>
      <c r="B17" s="22" t="s">
        <v>286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63" x14ac:dyDescent="0.25">
      <c r="A18" s="21" t="str">
        <f>"32/1"</f>
        <v>32/1</v>
      </c>
      <c r="B18" s="27" t="s">
        <v>245</v>
      </c>
      <c r="C18" s="23" t="str">
        <f>"100"</f>
        <v>100</v>
      </c>
      <c r="D18" s="23">
        <v>1.38</v>
      </c>
      <c r="E18" s="23">
        <v>0</v>
      </c>
      <c r="F18" s="23">
        <v>5.97</v>
      </c>
      <c r="G18" s="23">
        <v>5.97</v>
      </c>
      <c r="H18" s="23">
        <v>9.01</v>
      </c>
      <c r="I18" s="23">
        <v>89.864145840000006</v>
      </c>
      <c r="J18" s="23">
        <v>0.75</v>
      </c>
      <c r="K18" s="23">
        <v>3.9</v>
      </c>
      <c r="L18" s="23">
        <v>0</v>
      </c>
      <c r="M18" s="23">
        <v>0</v>
      </c>
      <c r="N18" s="23">
        <v>6.75</v>
      </c>
      <c r="O18" s="23">
        <v>0.09</v>
      </c>
      <c r="P18" s="23">
        <v>2.1800000000000002</v>
      </c>
      <c r="Q18" s="23">
        <v>0</v>
      </c>
      <c r="R18" s="23">
        <v>0</v>
      </c>
      <c r="S18" s="23">
        <v>0.1</v>
      </c>
      <c r="T18" s="23">
        <v>1.46</v>
      </c>
      <c r="U18" s="23">
        <v>223.12</v>
      </c>
      <c r="V18" s="23">
        <v>223.35</v>
      </c>
      <c r="W18" s="23">
        <v>34.08</v>
      </c>
      <c r="X18" s="23">
        <v>19.3</v>
      </c>
      <c r="Y18" s="23">
        <v>37.99</v>
      </c>
      <c r="Z18" s="23">
        <v>1.24</v>
      </c>
      <c r="AA18" s="23">
        <v>0</v>
      </c>
      <c r="AB18" s="23">
        <v>8.24</v>
      </c>
      <c r="AC18" s="23">
        <v>1.98</v>
      </c>
      <c r="AD18" s="23">
        <v>2.74</v>
      </c>
      <c r="AE18" s="23">
        <v>0.01</v>
      </c>
      <c r="AF18" s="23">
        <v>0.03</v>
      </c>
      <c r="AG18" s="23">
        <v>0.15</v>
      </c>
      <c r="AH18" s="23">
        <v>0.4</v>
      </c>
      <c r="AI18" s="23">
        <v>1.94</v>
      </c>
      <c r="AJ18" s="20">
        <v>0</v>
      </c>
      <c r="AK18" s="20">
        <v>48.8</v>
      </c>
      <c r="AL18" s="20">
        <v>55.25</v>
      </c>
      <c r="AM18" s="20">
        <v>61.69</v>
      </c>
      <c r="AN18" s="20">
        <v>84.71</v>
      </c>
      <c r="AO18" s="20">
        <v>18.420000000000002</v>
      </c>
      <c r="AP18" s="20">
        <v>48.8</v>
      </c>
      <c r="AQ18" s="20">
        <v>11.97</v>
      </c>
      <c r="AR18" s="20">
        <v>41.43</v>
      </c>
      <c r="AS18" s="20">
        <v>36.83</v>
      </c>
      <c r="AT18" s="20">
        <v>67.22</v>
      </c>
      <c r="AU18" s="20">
        <v>302.01</v>
      </c>
      <c r="AV18" s="20">
        <v>12.89</v>
      </c>
      <c r="AW18" s="20">
        <v>34.99</v>
      </c>
      <c r="AX18" s="20">
        <v>252.29</v>
      </c>
      <c r="AY18" s="20">
        <v>0</v>
      </c>
      <c r="AZ18" s="20">
        <v>43.28</v>
      </c>
      <c r="BA18" s="20">
        <v>58.01</v>
      </c>
      <c r="BB18" s="20">
        <v>46.04</v>
      </c>
      <c r="BC18" s="20">
        <v>13.81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0.36</v>
      </c>
      <c r="BL18" s="20">
        <v>0</v>
      </c>
      <c r="BM18" s="20">
        <v>0.24</v>
      </c>
      <c r="BN18" s="20">
        <v>0.02</v>
      </c>
      <c r="BO18" s="20">
        <v>0.04</v>
      </c>
      <c r="BP18" s="20">
        <v>0</v>
      </c>
      <c r="BQ18" s="20">
        <v>0</v>
      </c>
      <c r="BR18" s="20">
        <v>0</v>
      </c>
      <c r="BS18" s="20">
        <v>1.39</v>
      </c>
      <c r="BT18" s="20">
        <v>0</v>
      </c>
      <c r="BU18" s="20">
        <v>0</v>
      </c>
      <c r="BV18" s="20">
        <v>3.47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85.06</v>
      </c>
      <c r="CC18" s="24"/>
      <c r="CD18" s="24"/>
      <c r="CE18" s="20">
        <v>1.37</v>
      </c>
      <c r="CF18" s="20"/>
      <c r="CG18" s="20">
        <v>54.33</v>
      </c>
      <c r="CH18" s="20">
        <v>33.97</v>
      </c>
      <c r="CI18" s="20">
        <v>44.15</v>
      </c>
      <c r="CJ18" s="20">
        <v>1708.63</v>
      </c>
      <c r="CK18" s="20">
        <v>408.77</v>
      </c>
      <c r="CL18" s="20">
        <v>1058.7</v>
      </c>
      <c r="CM18" s="20">
        <v>8.18</v>
      </c>
      <c r="CN18" s="20">
        <v>5.2</v>
      </c>
      <c r="CO18" s="20">
        <v>6.69</v>
      </c>
      <c r="CP18" s="20">
        <v>0</v>
      </c>
      <c r="CQ18" s="20">
        <v>0.5</v>
      </c>
      <c r="CR18" s="28"/>
    </row>
    <row r="19" spans="1:96" s="26" customFormat="1" ht="31.5" x14ac:dyDescent="0.25">
      <c r="A19" s="21" t="str">
        <f>"11/2"</f>
        <v>11/2</v>
      </c>
      <c r="B19" s="27" t="s">
        <v>315</v>
      </c>
      <c r="C19" s="23" t="str">
        <f>"300"</f>
        <v>300</v>
      </c>
      <c r="D19" s="23">
        <v>2.96</v>
      </c>
      <c r="E19" s="23">
        <v>0</v>
      </c>
      <c r="F19" s="23">
        <v>6.5</v>
      </c>
      <c r="G19" s="23">
        <v>6.49</v>
      </c>
      <c r="H19" s="23">
        <v>22.52</v>
      </c>
      <c r="I19" s="23">
        <v>157.40643</v>
      </c>
      <c r="J19" s="23">
        <v>1.4</v>
      </c>
      <c r="K19" s="23">
        <v>3.9</v>
      </c>
      <c r="L19" s="23">
        <v>0</v>
      </c>
      <c r="M19" s="23">
        <v>0</v>
      </c>
      <c r="N19" s="23">
        <v>4</v>
      </c>
      <c r="O19" s="23">
        <v>15.94</v>
      </c>
      <c r="P19" s="23">
        <v>2.59</v>
      </c>
      <c r="Q19" s="23">
        <v>0</v>
      </c>
      <c r="R19" s="23">
        <v>0</v>
      </c>
      <c r="S19" s="23">
        <v>0.44</v>
      </c>
      <c r="T19" s="23">
        <v>2.73</v>
      </c>
      <c r="U19" s="23">
        <v>444.24</v>
      </c>
      <c r="V19" s="23">
        <v>546.84</v>
      </c>
      <c r="W19" s="23">
        <v>29.35</v>
      </c>
      <c r="X19" s="23">
        <v>31.02</v>
      </c>
      <c r="Y19" s="23">
        <v>87.41</v>
      </c>
      <c r="Z19" s="23">
        <v>1.1499999999999999</v>
      </c>
      <c r="AA19" s="23">
        <v>3.6</v>
      </c>
      <c r="AB19" s="23">
        <v>1748.64</v>
      </c>
      <c r="AC19" s="23">
        <v>370.02</v>
      </c>
      <c r="AD19" s="23">
        <v>2.94</v>
      </c>
      <c r="AE19" s="23">
        <v>0.1</v>
      </c>
      <c r="AF19" s="23">
        <v>7.0000000000000007E-2</v>
      </c>
      <c r="AG19" s="23">
        <v>1.22</v>
      </c>
      <c r="AH19" s="23">
        <v>2.2000000000000002</v>
      </c>
      <c r="AI19" s="23">
        <v>8.65</v>
      </c>
      <c r="AJ19" s="20">
        <v>0</v>
      </c>
      <c r="AK19" s="20">
        <v>112.24</v>
      </c>
      <c r="AL19" s="20">
        <v>106.04</v>
      </c>
      <c r="AM19" s="20">
        <v>175.92</v>
      </c>
      <c r="AN19" s="20">
        <v>172.82</v>
      </c>
      <c r="AO19" s="20">
        <v>46.81</v>
      </c>
      <c r="AP19" s="20">
        <v>103.1</v>
      </c>
      <c r="AQ19" s="20">
        <v>37.619999999999997</v>
      </c>
      <c r="AR19" s="20">
        <v>114.05</v>
      </c>
      <c r="AS19" s="20">
        <v>140.27000000000001</v>
      </c>
      <c r="AT19" s="20">
        <v>219.2</v>
      </c>
      <c r="AU19" s="20">
        <v>222.73</v>
      </c>
      <c r="AV19" s="20">
        <v>63.2</v>
      </c>
      <c r="AW19" s="20">
        <v>111.57</v>
      </c>
      <c r="AX19" s="20">
        <v>593.25</v>
      </c>
      <c r="AY19" s="20">
        <v>0</v>
      </c>
      <c r="AZ19" s="20">
        <v>133.05000000000001</v>
      </c>
      <c r="BA19" s="20">
        <v>101.3</v>
      </c>
      <c r="BB19" s="20">
        <v>80.260000000000005</v>
      </c>
      <c r="BC19" s="20">
        <v>39.31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0.4</v>
      </c>
      <c r="BL19" s="20">
        <v>0</v>
      </c>
      <c r="BM19" s="20">
        <v>0.23</v>
      </c>
      <c r="BN19" s="20">
        <v>0.02</v>
      </c>
      <c r="BO19" s="20">
        <v>0.04</v>
      </c>
      <c r="BP19" s="20">
        <v>0</v>
      </c>
      <c r="BQ19" s="20">
        <v>0</v>
      </c>
      <c r="BR19" s="20">
        <v>0</v>
      </c>
      <c r="BS19" s="20">
        <v>1.39</v>
      </c>
      <c r="BT19" s="20">
        <v>0</v>
      </c>
      <c r="BU19" s="20">
        <v>0</v>
      </c>
      <c r="BV19" s="20">
        <v>3.65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349.12</v>
      </c>
      <c r="CC19" s="24"/>
      <c r="CD19" s="24"/>
      <c r="CE19" s="20">
        <v>295.04000000000002</v>
      </c>
      <c r="CF19" s="20"/>
      <c r="CG19" s="20">
        <v>24.24</v>
      </c>
      <c r="CH19" s="20">
        <v>15.72</v>
      </c>
      <c r="CI19" s="20">
        <v>19.98</v>
      </c>
      <c r="CJ19" s="20">
        <v>983.73</v>
      </c>
      <c r="CK19" s="20">
        <v>490.89</v>
      </c>
      <c r="CL19" s="20">
        <v>737.31</v>
      </c>
      <c r="CM19" s="20">
        <v>46.55</v>
      </c>
      <c r="CN19" s="20">
        <v>22.86</v>
      </c>
      <c r="CO19" s="20">
        <v>34.700000000000003</v>
      </c>
      <c r="CP19" s="20">
        <v>0</v>
      </c>
      <c r="CQ19" s="20">
        <v>0.6</v>
      </c>
      <c r="CR19" s="28"/>
    </row>
    <row r="20" spans="1:96" s="26" customFormat="1" ht="47.25" x14ac:dyDescent="0.25">
      <c r="A20" s="21" t="str">
        <f>"3/7"</f>
        <v>3/7</v>
      </c>
      <c r="B20" s="27" t="s">
        <v>316</v>
      </c>
      <c r="C20" s="23" t="str">
        <f>"120"</f>
        <v>120</v>
      </c>
      <c r="D20" s="23">
        <v>13.49</v>
      </c>
      <c r="E20" s="23">
        <v>13.34</v>
      </c>
      <c r="F20" s="23">
        <v>5.07</v>
      </c>
      <c r="G20" s="23">
        <v>0.85</v>
      </c>
      <c r="H20" s="23">
        <v>1.31</v>
      </c>
      <c r="I20" s="23">
        <v>104.09247692307694</v>
      </c>
      <c r="J20" s="23">
        <v>1</v>
      </c>
      <c r="K20" s="23">
        <v>0.6</v>
      </c>
      <c r="L20" s="23">
        <v>0</v>
      </c>
      <c r="M20" s="23">
        <v>0</v>
      </c>
      <c r="N20" s="23">
        <v>0.94</v>
      </c>
      <c r="O20" s="23">
        <v>0.02</v>
      </c>
      <c r="P20" s="23">
        <v>0.34</v>
      </c>
      <c r="Q20" s="23">
        <v>0</v>
      </c>
      <c r="R20" s="23">
        <v>0</v>
      </c>
      <c r="S20" s="23">
        <v>0.03</v>
      </c>
      <c r="T20" s="23">
        <v>1.55</v>
      </c>
      <c r="U20" s="23">
        <v>47.68</v>
      </c>
      <c r="V20" s="23">
        <v>92.95</v>
      </c>
      <c r="W20" s="23">
        <v>10.49</v>
      </c>
      <c r="X20" s="23">
        <v>8.2100000000000009</v>
      </c>
      <c r="Y20" s="23">
        <v>62.32</v>
      </c>
      <c r="Z20" s="23">
        <v>0.35</v>
      </c>
      <c r="AA20" s="23">
        <v>11.75</v>
      </c>
      <c r="AB20" s="23">
        <v>886.15</v>
      </c>
      <c r="AC20" s="23">
        <v>171.78</v>
      </c>
      <c r="AD20" s="23">
        <v>1.65</v>
      </c>
      <c r="AE20" s="23">
        <v>7.0000000000000007E-2</v>
      </c>
      <c r="AF20" s="23">
        <v>7.0000000000000007E-2</v>
      </c>
      <c r="AG20" s="23">
        <v>2.08</v>
      </c>
      <c r="AH20" s="23">
        <v>6.61</v>
      </c>
      <c r="AI20" s="23">
        <v>0.1</v>
      </c>
      <c r="AJ20" s="20">
        <v>0</v>
      </c>
      <c r="AK20" s="20">
        <v>802.31</v>
      </c>
      <c r="AL20" s="20">
        <v>611.84</v>
      </c>
      <c r="AM20" s="20">
        <v>1116.57</v>
      </c>
      <c r="AN20" s="20">
        <v>1313.92</v>
      </c>
      <c r="AO20" s="20">
        <v>355.12</v>
      </c>
      <c r="AP20" s="20">
        <v>737.18</v>
      </c>
      <c r="AQ20" s="20">
        <v>140.38999999999999</v>
      </c>
      <c r="AR20" s="20">
        <v>2.06</v>
      </c>
      <c r="AS20" s="20">
        <v>3.19</v>
      </c>
      <c r="AT20" s="20">
        <v>2.73</v>
      </c>
      <c r="AU20" s="20">
        <v>8.98</v>
      </c>
      <c r="AV20" s="20">
        <v>571.41999999999996</v>
      </c>
      <c r="AW20" s="20">
        <v>1.93</v>
      </c>
      <c r="AX20" s="20">
        <v>15.63</v>
      </c>
      <c r="AY20" s="20">
        <v>0</v>
      </c>
      <c r="AZ20" s="20">
        <v>2</v>
      </c>
      <c r="BA20" s="20">
        <v>2.19</v>
      </c>
      <c r="BB20" s="20">
        <v>1.59</v>
      </c>
      <c r="BC20" s="20">
        <v>0.93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0.05</v>
      </c>
      <c r="BL20" s="20">
        <v>0</v>
      </c>
      <c r="BM20" s="20">
        <v>0.03</v>
      </c>
      <c r="BN20" s="20">
        <v>0</v>
      </c>
      <c r="BO20" s="20">
        <v>0.01</v>
      </c>
      <c r="BP20" s="20">
        <v>0</v>
      </c>
      <c r="BQ20" s="20">
        <v>0</v>
      </c>
      <c r="BR20" s="20">
        <v>0</v>
      </c>
      <c r="BS20" s="20">
        <v>0.2</v>
      </c>
      <c r="BT20" s="20">
        <v>0</v>
      </c>
      <c r="BU20" s="20">
        <v>0</v>
      </c>
      <c r="BV20" s="20">
        <v>0.49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92</v>
      </c>
      <c r="CC20" s="24"/>
      <c r="CD20" s="24"/>
      <c r="CE20" s="20">
        <v>159.44</v>
      </c>
      <c r="CF20" s="20"/>
      <c r="CG20" s="20">
        <v>232.49</v>
      </c>
      <c r="CH20" s="20">
        <v>43.06</v>
      </c>
      <c r="CI20" s="20">
        <v>137.78</v>
      </c>
      <c r="CJ20" s="20">
        <v>1995.64</v>
      </c>
      <c r="CK20" s="20">
        <v>649.21</v>
      </c>
      <c r="CL20" s="20">
        <v>1322.42</v>
      </c>
      <c r="CM20" s="20">
        <v>31.43</v>
      </c>
      <c r="CN20" s="20">
        <v>18.3</v>
      </c>
      <c r="CO20" s="20">
        <v>24.87</v>
      </c>
      <c r="CP20" s="20">
        <v>0</v>
      </c>
      <c r="CQ20" s="20">
        <v>0.46</v>
      </c>
      <c r="CR20" s="28"/>
    </row>
    <row r="21" spans="1:96" s="26" customFormat="1" ht="47.25" x14ac:dyDescent="0.25">
      <c r="A21" s="21" t="str">
        <f>"40/3"</f>
        <v>40/3</v>
      </c>
      <c r="B21" s="27" t="s">
        <v>259</v>
      </c>
      <c r="C21" s="23" t="str">
        <f>"180"</f>
        <v>180</v>
      </c>
      <c r="D21" s="23">
        <v>10.26</v>
      </c>
      <c r="E21" s="23">
        <v>0</v>
      </c>
      <c r="F21" s="23">
        <v>10.36</v>
      </c>
      <c r="G21" s="23">
        <v>11.78</v>
      </c>
      <c r="H21" s="23">
        <v>54.67</v>
      </c>
      <c r="I21" s="23">
        <v>337.9669308</v>
      </c>
      <c r="J21" s="23">
        <v>1.62</v>
      </c>
      <c r="K21" s="23">
        <v>5.85</v>
      </c>
      <c r="L21" s="23">
        <v>0</v>
      </c>
      <c r="M21" s="23">
        <v>0</v>
      </c>
      <c r="N21" s="23">
        <v>3.48</v>
      </c>
      <c r="O21" s="23">
        <v>41.79</v>
      </c>
      <c r="P21" s="23">
        <v>9.4</v>
      </c>
      <c r="Q21" s="23">
        <v>0</v>
      </c>
      <c r="R21" s="23">
        <v>0</v>
      </c>
      <c r="S21" s="23">
        <v>0.09</v>
      </c>
      <c r="T21" s="23">
        <v>2.2200000000000002</v>
      </c>
      <c r="U21" s="23">
        <v>181.18</v>
      </c>
      <c r="V21" s="23">
        <v>336.32</v>
      </c>
      <c r="W21" s="23">
        <v>25.22</v>
      </c>
      <c r="X21" s="23">
        <v>152.30000000000001</v>
      </c>
      <c r="Y21" s="23">
        <v>232.81</v>
      </c>
      <c r="Z21" s="23">
        <v>5.07</v>
      </c>
      <c r="AA21" s="23">
        <v>0</v>
      </c>
      <c r="AB21" s="23">
        <v>1734.62</v>
      </c>
      <c r="AC21" s="23">
        <v>361.66</v>
      </c>
      <c r="AD21" s="23">
        <v>4.7300000000000004</v>
      </c>
      <c r="AE21" s="23">
        <v>0.27</v>
      </c>
      <c r="AF21" s="23">
        <v>0.15</v>
      </c>
      <c r="AG21" s="23">
        <v>2.95</v>
      </c>
      <c r="AH21" s="23">
        <v>6.25</v>
      </c>
      <c r="AI21" s="23">
        <v>1.08</v>
      </c>
      <c r="AJ21" s="20">
        <v>0</v>
      </c>
      <c r="AK21" s="20">
        <v>466.49</v>
      </c>
      <c r="AL21" s="20">
        <v>363.96</v>
      </c>
      <c r="AM21" s="20">
        <v>587.29999999999995</v>
      </c>
      <c r="AN21" s="20">
        <v>418.95</v>
      </c>
      <c r="AO21" s="20">
        <v>250.59</v>
      </c>
      <c r="AP21" s="20">
        <v>316.75</v>
      </c>
      <c r="AQ21" s="20">
        <v>141.44999999999999</v>
      </c>
      <c r="AR21" s="20">
        <v>466.02</v>
      </c>
      <c r="AS21" s="20">
        <v>459.55</v>
      </c>
      <c r="AT21" s="20">
        <v>878.68</v>
      </c>
      <c r="AU21" s="20">
        <v>880.56</v>
      </c>
      <c r="AV21" s="20">
        <v>235.9</v>
      </c>
      <c r="AW21" s="20">
        <v>565.30999999999995</v>
      </c>
      <c r="AX21" s="20">
        <v>1798.8</v>
      </c>
      <c r="AY21" s="20">
        <v>0</v>
      </c>
      <c r="AZ21" s="20">
        <v>394.24</v>
      </c>
      <c r="BA21" s="20">
        <v>477.25</v>
      </c>
      <c r="BB21" s="20">
        <v>337.73</v>
      </c>
      <c r="BC21" s="20">
        <v>258.88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0.01</v>
      </c>
      <c r="BJ21" s="20">
        <v>0</v>
      </c>
      <c r="BK21" s="20">
        <v>0.88</v>
      </c>
      <c r="BL21" s="20">
        <v>0</v>
      </c>
      <c r="BM21" s="20">
        <v>0.35</v>
      </c>
      <c r="BN21" s="20">
        <v>0.03</v>
      </c>
      <c r="BO21" s="20">
        <v>0.06</v>
      </c>
      <c r="BP21" s="20">
        <v>0</v>
      </c>
      <c r="BQ21" s="20">
        <v>0</v>
      </c>
      <c r="BR21" s="20">
        <v>0.01</v>
      </c>
      <c r="BS21" s="20">
        <v>2.66</v>
      </c>
      <c r="BT21" s="20">
        <v>0.01</v>
      </c>
      <c r="BU21" s="20">
        <v>0</v>
      </c>
      <c r="BV21" s="20">
        <v>6.19</v>
      </c>
      <c r="BW21" s="20">
        <v>7.0000000000000007E-2</v>
      </c>
      <c r="BX21" s="20">
        <v>0</v>
      </c>
      <c r="BY21" s="20">
        <v>0</v>
      </c>
      <c r="BZ21" s="20">
        <v>0</v>
      </c>
      <c r="CA21" s="20">
        <v>0</v>
      </c>
      <c r="CB21" s="20">
        <v>168.92</v>
      </c>
      <c r="CC21" s="24"/>
      <c r="CD21" s="24"/>
      <c r="CE21" s="20">
        <v>289.10000000000002</v>
      </c>
      <c r="CF21" s="20"/>
      <c r="CG21" s="20">
        <v>9.6</v>
      </c>
      <c r="CH21" s="20">
        <v>6.1</v>
      </c>
      <c r="CI21" s="20">
        <v>7.85</v>
      </c>
      <c r="CJ21" s="20">
        <v>1380</v>
      </c>
      <c r="CK21" s="20">
        <v>648.36</v>
      </c>
      <c r="CL21" s="20">
        <v>1014.18</v>
      </c>
      <c r="CM21" s="20">
        <v>19.97</v>
      </c>
      <c r="CN21" s="20">
        <v>13.07</v>
      </c>
      <c r="CO21" s="20">
        <v>16.52</v>
      </c>
      <c r="CP21" s="20">
        <v>0</v>
      </c>
      <c r="CQ21" s="20">
        <v>0.45</v>
      </c>
      <c r="CR21" s="28"/>
    </row>
    <row r="22" spans="1:96" s="26" customFormat="1" x14ac:dyDescent="0.25">
      <c r="A22" s="21" t="str">
        <f>"8/15"</f>
        <v>8/15</v>
      </c>
      <c r="B22" s="27" t="s">
        <v>97</v>
      </c>
      <c r="C22" s="23" t="str">
        <f>"50"</f>
        <v>50</v>
      </c>
      <c r="D22" s="23">
        <v>3.31</v>
      </c>
      <c r="E22" s="23">
        <v>0</v>
      </c>
      <c r="F22" s="23">
        <v>0.33</v>
      </c>
      <c r="G22" s="23">
        <v>0.33</v>
      </c>
      <c r="H22" s="23">
        <v>23.45</v>
      </c>
      <c r="I22" s="23">
        <v>111.95049999999998</v>
      </c>
      <c r="J22" s="23">
        <v>0</v>
      </c>
      <c r="K22" s="23">
        <v>0</v>
      </c>
      <c r="L22" s="23">
        <v>0</v>
      </c>
      <c r="M22" s="23">
        <v>0</v>
      </c>
      <c r="N22" s="23">
        <v>0.55000000000000004</v>
      </c>
      <c r="O22" s="23">
        <v>22.8</v>
      </c>
      <c r="P22" s="23">
        <v>0.1</v>
      </c>
      <c r="Q22" s="23">
        <v>0</v>
      </c>
      <c r="R22" s="23">
        <v>0</v>
      </c>
      <c r="S22" s="23">
        <v>0</v>
      </c>
      <c r="T22" s="23">
        <v>0.9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0">
        <v>0</v>
      </c>
      <c r="AK22" s="20">
        <v>159.65</v>
      </c>
      <c r="AL22" s="20">
        <v>166.17</v>
      </c>
      <c r="AM22" s="20">
        <v>254.48</v>
      </c>
      <c r="AN22" s="20">
        <v>84.39</v>
      </c>
      <c r="AO22" s="20">
        <v>50.03</v>
      </c>
      <c r="AP22" s="20">
        <v>100.05</v>
      </c>
      <c r="AQ22" s="20">
        <v>37.85</v>
      </c>
      <c r="AR22" s="20">
        <v>180.96</v>
      </c>
      <c r="AS22" s="20">
        <v>112.23</v>
      </c>
      <c r="AT22" s="20">
        <v>156.6</v>
      </c>
      <c r="AU22" s="20">
        <v>129.19999999999999</v>
      </c>
      <c r="AV22" s="20">
        <v>67.86</v>
      </c>
      <c r="AW22" s="20">
        <v>120.06</v>
      </c>
      <c r="AX22" s="20">
        <v>1003.98</v>
      </c>
      <c r="AY22" s="20">
        <v>0</v>
      </c>
      <c r="AZ22" s="20">
        <v>327.12</v>
      </c>
      <c r="BA22" s="20">
        <v>142.25</v>
      </c>
      <c r="BB22" s="20">
        <v>94.4</v>
      </c>
      <c r="BC22" s="20">
        <v>74.819999999999993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0.04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0.03</v>
      </c>
      <c r="BT22" s="20">
        <v>0</v>
      </c>
      <c r="BU22" s="20">
        <v>0</v>
      </c>
      <c r="BV22" s="20">
        <v>0.14000000000000001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19.55</v>
      </c>
      <c r="CC22" s="24"/>
      <c r="CD22" s="24"/>
      <c r="CE22" s="20">
        <v>0</v>
      </c>
      <c r="CF22" s="20"/>
      <c r="CG22" s="20">
        <v>0</v>
      </c>
      <c r="CH22" s="20">
        <v>0</v>
      </c>
      <c r="CI22" s="20">
        <v>0</v>
      </c>
      <c r="CJ22" s="20">
        <v>1330</v>
      </c>
      <c r="CK22" s="20">
        <v>512.4</v>
      </c>
      <c r="CL22" s="20">
        <v>921.2</v>
      </c>
      <c r="CM22" s="20">
        <v>10.64</v>
      </c>
      <c r="CN22" s="20">
        <v>10.64</v>
      </c>
      <c r="CO22" s="20">
        <v>10.64</v>
      </c>
      <c r="CP22" s="20">
        <v>0</v>
      </c>
      <c r="CQ22" s="20">
        <v>0</v>
      </c>
      <c r="CR22" s="28"/>
    </row>
    <row r="23" spans="1:96" s="26" customFormat="1" x14ac:dyDescent="0.25">
      <c r="A23" s="21" t="str">
        <f>"8/16"</f>
        <v>8/16</v>
      </c>
      <c r="B23" s="27" t="s">
        <v>106</v>
      </c>
      <c r="C23" s="23" t="str">
        <f>"60"</f>
        <v>60</v>
      </c>
      <c r="D23" s="23">
        <v>3.96</v>
      </c>
      <c r="E23" s="23">
        <v>0</v>
      </c>
      <c r="F23" s="23">
        <v>0.72</v>
      </c>
      <c r="G23" s="23">
        <v>0.72</v>
      </c>
      <c r="H23" s="23">
        <v>25.02</v>
      </c>
      <c r="I23" s="23">
        <v>116.02800000000001</v>
      </c>
      <c r="J23" s="23">
        <v>0.12</v>
      </c>
      <c r="K23" s="23">
        <v>0</v>
      </c>
      <c r="L23" s="23">
        <v>0</v>
      </c>
      <c r="M23" s="23">
        <v>0</v>
      </c>
      <c r="N23" s="23">
        <v>0.72</v>
      </c>
      <c r="O23" s="23">
        <v>19.32</v>
      </c>
      <c r="P23" s="23">
        <v>4.9800000000000004</v>
      </c>
      <c r="Q23" s="23">
        <v>0</v>
      </c>
      <c r="R23" s="23">
        <v>0</v>
      </c>
      <c r="S23" s="23">
        <v>0.6</v>
      </c>
      <c r="T23" s="23">
        <v>1.5</v>
      </c>
      <c r="U23" s="23">
        <v>366</v>
      </c>
      <c r="V23" s="23">
        <v>147</v>
      </c>
      <c r="W23" s="23">
        <v>21</v>
      </c>
      <c r="X23" s="23">
        <v>28.2</v>
      </c>
      <c r="Y23" s="23">
        <v>94.8</v>
      </c>
      <c r="Z23" s="23">
        <v>2.34</v>
      </c>
      <c r="AA23" s="23">
        <v>0</v>
      </c>
      <c r="AB23" s="23">
        <v>3</v>
      </c>
      <c r="AC23" s="23">
        <v>0.6</v>
      </c>
      <c r="AD23" s="23">
        <v>0.84</v>
      </c>
      <c r="AE23" s="23">
        <v>0.11</v>
      </c>
      <c r="AF23" s="23">
        <v>0.05</v>
      </c>
      <c r="AG23" s="23">
        <v>0.42</v>
      </c>
      <c r="AH23" s="23">
        <v>1.2</v>
      </c>
      <c r="AI23" s="23">
        <v>0</v>
      </c>
      <c r="AJ23" s="20">
        <v>0</v>
      </c>
      <c r="AK23" s="20">
        <v>193.2</v>
      </c>
      <c r="AL23" s="20">
        <v>148.80000000000001</v>
      </c>
      <c r="AM23" s="20">
        <v>256.2</v>
      </c>
      <c r="AN23" s="20">
        <v>133.80000000000001</v>
      </c>
      <c r="AO23" s="20">
        <v>55.8</v>
      </c>
      <c r="AP23" s="20">
        <v>118.8</v>
      </c>
      <c r="AQ23" s="20">
        <v>48</v>
      </c>
      <c r="AR23" s="20">
        <v>222.6</v>
      </c>
      <c r="AS23" s="20">
        <v>178.2</v>
      </c>
      <c r="AT23" s="20">
        <v>174.6</v>
      </c>
      <c r="AU23" s="20">
        <v>278.39999999999998</v>
      </c>
      <c r="AV23" s="20">
        <v>74.400000000000006</v>
      </c>
      <c r="AW23" s="20">
        <v>186</v>
      </c>
      <c r="AX23" s="20">
        <v>935.4</v>
      </c>
      <c r="AY23" s="20">
        <v>0</v>
      </c>
      <c r="AZ23" s="20">
        <v>315.60000000000002</v>
      </c>
      <c r="BA23" s="20">
        <v>174.6</v>
      </c>
      <c r="BB23" s="20">
        <v>108</v>
      </c>
      <c r="BC23" s="20">
        <v>78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0.08</v>
      </c>
      <c r="BL23" s="20">
        <v>0</v>
      </c>
      <c r="BM23" s="20">
        <v>0.01</v>
      </c>
      <c r="BN23" s="20">
        <v>0.01</v>
      </c>
      <c r="BO23" s="20">
        <v>0</v>
      </c>
      <c r="BP23" s="20">
        <v>0</v>
      </c>
      <c r="BQ23" s="20">
        <v>0</v>
      </c>
      <c r="BR23" s="20">
        <v>0.01</v>
      </c>
      <c r="BS23" s="20">
        <v>7.0000000000000007E-2</v>
      </c>
      <c r="BT23" s="20">
        <v>0</v>
      </c>
      <c r="BU23" s="20">
        <v>0</v>
      </c>
      <c r="BV23" s="20">
        <v>0.28999999999999998</v>
      </c>
      <c r="BW23" s="20">
        <v>0.05</v>
      </c>
      <c r="BX23" s="20">
        <v>0</v>
      </c>
      <c r="BY23" s="20">
        <v>0</v>
      </c>
      <c r="BZ23" s="20">
        <v>0</v>
      </c>
      <c r="CA23" s="20">
        <v>0</v>
      </c>
      <c r="CB23" s="20">
        <v>28.2</v>
      </c>
      <c r="CC23" s="24"/>
      <c r="CD23" s="24"/>
      <c r="CE23" s="20">
        <v>0.5</v>
      </c>
      <c r="CF23" s="20"/>
      <c r="CG23" s="20">
        <v>7</v>
      </c>
      <c r="CH23" s="20">
        <v>7</v>
      </c>
      <c r="CI23" s="20">
        <v>7</v>
      </c>
      <c r="CJ23" s="20">
        <v>1330</v>
      </c>
      <c r="CK23" s="20">
        <v>512.4</v>
      </c>
      <c r="CL23" s="20">
        <v>921.2</v>
      </c>
      <c r="CM23" s="20">
        <v>13.3</v>
      </c>
      <c r="CN23" s="20">
        <v>11.06</v>
      </c>
      <c r="CO23" s="20">
        <v>12.18</v>
      </c>
      <c r="CP23" s="20">
        <v>0</v>
      </c>
      <c r="CQ23" s="20">
        <v>0</v>
      </c>
      <c r="CR23" s="28"/>
    </row>
    <row r="24" spans="1:96" s="20" customFormat="1" ht="31.5" x14ac:dyDescent="0.25">
      <c r="A24" s="21" t="str">
        <f>"6/10"</f>
        <v>6/10</v>
      </c>
      <c r="B24" s="27" t="s">
        <v>204</v>
      </c>
      <c r="C24" s="23" t="str">
        <f>"200"</f>
        <v>200</v>
      </c>
      <c r="D24" s="23">
        <v>0.2</v>
      </c>
      <c r="E24" s="23">
        <v>0</v>
      </c>
      <c r="F24" s="23">
        <v>0.08</v>
      </c>
      <c r="G24" s="23">
        <v>0.08</v>
      </c>
      <c r="H24" s="23">
        <v>12.12</v>
      </c>
      <c r="I24" s="23">
        <v>47.296159999999986</v>
      </c>
      <c r="J24" s="23">
        <v>0.02</v>
      </c>
      <c r="K24" s="23">
        <v>0</v>
      </c>
      <c r="L24" s="23">
        <v>0</v>
      </c>
      <c r="M24" s="23">
        <v>0</v>
      </c>
      <c r="N24" s="23">
        <v>11.21</v>
      </c>
      <c r="O24" s="23">
        <v>0</v>
      </c>
      <c r="P24" s="23">
        <v>0.91</v>
      </c>
      <c r="Q24" s="23">
        <v>0</v>
      </c>
      <c r="R24" s="23">
        <v>0</v>
      </c>
      <c r="S24" s="23">
        <v>0.46</v>
      </c>
      <c r="T24" s="23">
        <v>0.19</v>
      </c>
      <c r="U24" s="23">
        <v>6.44</v>
      </c>
      <c r="V24" s="23">
        <v>69.599999999999994</v>
      </c>
      <c r="W24" s="23">
        <v>7.28</v>
      </c>
      <c r="X24" s="23">
        <v>5.89</v>
      </c>
      <c r="Y24" s="23">
        <v>6.14</v>
      </c>
      <c r="Z24" s="23">
        <v>0.28000000000000003</v>
      </c>
      <c r="AA24" s="23">
        <v>0</v>
      </c>
      <c r="AB24" s="23">
        <v>18</v>
      </c>
      <c r="AC24" s="23">
        <v>3.4</v>
      </c>
      <c r="AD24" s="23">
        <v>0.14000000000000001</v>
      </c>
      <c r="AE24" s="23">
        <v>0.01</v>
      </c>
      <c r="AF24" s="23">
        <v>0.01</v>
      </c>
      <c r="AG24" s="23">
        <v>0.05</v>
      </c>
      <c r="AH24" s="23">
        <v>0.08</v>
      </c>
      <c r="AI24" s="23">
        <v>16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226.67</v>
      </c>
      <c r="CC24" s="24"/>
      <c r="CD24" s="24"/>
      <c r="CE24" s="20">
        <v>3</v>
      </c>
      <c r="CG24" s="20">
        <v>1.61</v>
      </c>
      <c r="CH24" s="20">
        <v>1.61</v>
      </c>
      <c r="CI24" s="20">
        <v>1.61</v>
      </c>
      <c r="CJ24" s="20">
        <v>190.75</v>
      </c>
      <c r="CK24" s="20">
        <v>73.64</v>
      </c>
      <c r="CL24" s="20">
        <v>132.19999999999999</v>
      </c>
      <c r="CM24" s="20">
        <v>16.329999999999998</v>
      </c>
      <c r="CN24" s="20">
        <v>9.7200000000000006</v>
      </c>
      <c r="CO24" s="20">
        <v>13.02</v>
      </c>
      <c r="CP24" s="20">
        <v>10</v>
      </c>
      <c r="CQ24" s="20">
        <v>0</v>
      </c>
      <c r="CR24" s="29"/>
    </row>
    <row r="25" spans="1:96" s="30" customFormat="1" x14ac:dyDescent="0.25">
      <c r="A25" s="31"/>
      <c r="B25" s="32" t="s">
        <v>290</v>
      </c>
      <c r="C25" s="33"/>
      <c r="D25" s="33">
        <v>35.549999999999997</v>
      </c>
      <c r="E25" s="33">
        <v>13.34</v>
      </c>
      <c r="F25" s="33">
        <v>29.04</v>
      </c>
      <c r="G25" s="33">
        <v>26.21</v>
      </c>
      <c r="H25" s="33">
        <v>148.11000000000001</v>
      </c>
      <c r="I25" s="33">
        <v>964.6</v>
      </c>
      <c r="J25" s="33">
        <v>4.91</v>
      </c>
      <c r="K25" s="33">
        <v>14.25</v>
      </c>
      <c r="L25" s="33">
        <v>0</v>
      </c>
      <c r="M25" s="33">
        <v>0</v>
      </c>
      <c r="N25" s="33">
        <v>27.65</v>
      </c>
      <c r="O25" s="33">
        <v>99.96</v>
      </c>
      <c r="P25" s="33">
        <v>20.5</v>
      </c>
      <c r="Q25" s="33">
        <v>0</v>
      </c>
      <c r="R25" s="33">
        <v>0</v>
      </c>
      <c r="S25" s="33">
        <v>1.72</v>
      </c>
      <c r="T25" s="33">
        <v>10.55</v>
      </c>
      <c r="U25" s="33">
        <v>1268.6600000000001</v>
      </c>
      <c r="V25" s="33">
        <v>1416.07</v>
      </c>
      <c r="W25" s="33">
        <v>127.41</v>
      </c>
      <c r="X25" s="33">
        <v>244.91</v>
      </c>
      <c r="Y25" s="33">
        <v>521.48</v>
      </c>
      <c r="Z25" s="33">
        <v>10.43</v>
      </c>
      <c r="AA25" s="33">
        <v>15.35</v>
      </c>
      <c r="AB25" s="33">
        <v>4398.66</v>
      </c>
      <c r="AC25" s="33">
        <v>909.44</v>
      </c>
      <c r="AD25" s="33">
        <v>13.04</v>
      </c>
      <c r="AE25" s="33">
        <v>0.56000000000000005</v>
      </c>
      <c r="AF25" s="33">
        <v>0.37</v>
      </c>
      <c r="AG25" s="33">
        <v>6.88</v>
      </c>
      <c r="AH25" s="33">
        <v>16.739999999999998</v>
      </c>
      <c r="AI25" s="33">
        <v>27.77</v>
      </c>
      <c r="AJ25" s="34">
        <v>0</v>
      </c>
      <c r="AK25" s="34">
        <v>1782.69</v>
      </c>
      <c r="AL25" s="34">
        <v>1452.05</v>
      </c>
      <c r="AM25" s="34">
        <v>2452.15</v>
      </c>
      <c r="AN25" s="34">
        <v>2208.59</v>
      </c>
      <c r="AO25" s="34">
        <v>776.76</v>
      </c>
      <c r="AP25" s="34">
        <v>1424.69</v>
      </c>
      <c r="AQ25" s="34">
        <v>417.28</v>
      </c>
      <c r="AR25" s="34">
        <v>1027.1199999999999</v>
      </c>
      <c r="AS25" s="34">
        <v>930.28</v>
      </c>
      <c r="AT25" s="34">
        <v>1499.03</v>
      </c>
      <c r="AU25" s="34">
        <v>1821.87</v>
      </c>
      <c r="AV25" s="34">
        <v>1025.67</v>
      </c>
      <c r="AW25" s="34">
        <v>1019.85</v>
      </c>
      <c r="AX25" s="34">
        <v>4599.34</v>
      </c>
      <c r="AY25" s="34">
        <v>0</v>
      </c>
      <c r="AZ25" s="34">
        <v>1215.29</v>
      </c>
      <c r="BA25" s="34">
        <v>955.6</v>
      </c>
      <c r="BB25" s="34">
        <v>668.01</v>
      </c>
      <c r="BC25" s="34">
        <v>465.75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0.01</v>
      </c>
      <c r="BJ25" s="34">
        <v>0</v>
      </c>
      <c r="BK25" s="34">
        <v>1.83</v>
      </c>
      <c r="BL25" s="34">
        <v>0</v>
      </c>
      <c r="BM25" s="34">
        <v>0.87</v>
      </c>
      <c r="BN25" s="34">
        <v>0.08</v>
      </c>
      <c r="BO25" s="34">
        <v>0.14000000000000001</v>
      </c>
      <c r="BP25" s="34">
        <v>0</v>
      </c>
      <c r="BQ25" s="34">
        <v>0</v>
      </c>
      <c r="BR25" s="34">
        <v>0.03</v>
      </c>
      <c r="BS25" s="34">
        <v>5.74</v>
      </c>
      <c r="BT25" s="34">
        <v>0.01</v>
      </c>
      <c r="BU25" s="34">
        <v>0</v>
      </c>
      <c r="BV25" s="34">
        <v>14.23</v>
      </c>
      <c r="BW25" s="34">
        <v>0.13</v>
      </c>
      <c r="BX25" s="34">
        <v>0</v>
      </c>
      <c r="BY25" s="34">
        <v>0</v>
      </c>
      <c r="BZ25" s="34">
        <v>0</v>
      </c>
      <c r="CA25" s="34">
        <v>0</v>
      </c>
      <c r="CB25" s="34">
        <v>969.52</v>
      </c>
      <c r="CC25" s="25"/>
      <c r="CD25" s="25">
        <f>$I$25/$I$26*100</f>
        <v>60.234042287469869</v>
      </c>
      <c r="CE25" s="34">
        <v>748.45</v>
      </c>
      <c r="CF25" s="34"/>
      <c r="CG25" s="34">
        <v>329.27</v>
      </c>
      <c r="CH25" s="34">
        <v>107.46</v>
      </c>
      <c r="CI25" s="34">
        <v>218.36</v>
      </c>
      <c r="CJ25" s="34">
        <v>8918.75</v>
      </c>
      <c r="CK25" s="34">
        <v>3295.67</v>
      </c>
      <c r="CL25" s="34">
        <v>6107.21</v>
      </c>
      <c r="CM25" s="34">
        <v>146.4</v>
      </c>
      <c r="CN25" s="34">
        <v>90.84</v>
      </c>
      <c r="CO25" s="34">
        <v>118.62</v>
      </c>
      <c r="CP25" s="34">
        <v>10</v>
      </c>
      <c r="CQ25" s="34">
        <v>2.0099999999999998</v>
      </c>
    </row>
    <row r="26" spans="1:96" s="30" customFormat="1" x14ac:dyDescent="0.25">
      <c r="A26" s="31"/>
      <c r="B26" s="32" t="s">
        <v>117</v>
      </c>
      <c r="C26" s="33"/>
      <c r="D26" s="33">
        <v>65.540000000000006</v>
      </c>
      <c r="E26" s="33">
        <v>37.29</v>
      </c>
      <c r="F26" s="33">
        <v>57.34</v>
      </c>
      <c r="G26" s="33">
        <v>36.700000000000003</v>
      </c>
      <c r="H26" s="33">
        <v>214.54</v>
      </c>
      <c r="I26" s="33">
        <v>1601.42</v>
      </c>
      <c r="J26" s="33">
        <v>11.9</v>
      </c>
      <c r="K26" s="33">
        <v>20.12</v>
      </c>
      <c r="L26" s="33">
        <v>0</v>
      </c>
      <c r="M26" s="33">
        <v>0</v>
      </c>
      <c r="N26" s="33">
        <v>46.54</v>
      </c>
      <c r="O26" s="33">
        <v>143.75</v>
      </c>
      <c r="P26" s="33">
        <v>24.24</v>
      </c>
      <c r="Q26" s="33">
        <v>0</v>
      </c>
      <c r="R26" s="33">
        <v>0</v>
      </c>
      <c r="S26" s="33">
        <v>2.8</v>
      </c>
      <c r="T26" s="33">
        <v>15.74</v>
      </c>
      <c r="U26" s="33">
        <v>2357.77</v>
      </c>
      <c r="V26" s="33">
        <v>1996.34</v>
      </c>
      <c r="W26" s="33">
        <v>258.01</v>
      </c>
      <c r="X26" s="33">
        <v>283.86</v>
      </c>
      <c r="Y26" s="33">
        <v>893.67</v>
      </c>
      <c r="Z26" s="33">
        <v>17.43</v>
      </c>
      <c r="AA26" s="33">
        <v>296.72000000000003</v>
      </c>
      <c r="AB26" s="33">
        <v>4519.1000000000004</v>
      </c>
      <c r="AC26" s="33">
        <v>1402.25</v>
      </c>
      <c r="AD26" s="33">
        <v>19.190000000000001</v>
      </c>
      <c r="AE26" s="33">
        <v>0.76</v>
      </c>
      <c r="AF26" s="33">
        <v>1.07</v>
      </c>
      <c r="AG26" s="33">
        <v>8.02</v>
      </c>
      <c r="AH26" s="33">
        <v>25.6</v>
      </c>
      <c r="AI26" s="33">
        <v>38.549999999999997</v>
      </c>
      <c r="AJ26" s="34">
        <v>0</v>
      </c>
      <c r="AK26" s="34">
        <v>3470.37</v>
      </c>
      <c r="AL26" s="34">
        <v>2811.85</v>
      </c>
      <c r="AM26" s="34">
        <v>4904.46</v>
      </c>
      <c r="AN26" s="34">
        <v>3992.67</v>
      </c>
      <c r="AO26" s="34">
        <v>1629.47</v>
      </c>
      <c r="AP26" s="34">
        <v>2717.71</v>
      </c>
      <c r="AQ26" s="34">
        <v>847.92</v>
      </c>
      <c r="AR26" s="34">
        <v>2521.7399999999998</v>
      </c>
      <c r="AS26" s="34">
        <v>2420.9299999999998</v>
      </c>
      <c r="AT26" s="34">
        <v>3171.7</v>
      </c>
      <c r="AU26" s="34">
        <v>4305.1400000000003</v>
      </c>
      <c r="AV26" s="34">
        <v>1767.56</v>
      </c>
      <c r="AW26" s="34">
        <v>2001.66</v>
      </c>
      <c r="AX26" s="34">
        <v>9774.4599999999991</v>
      </c>
      <c r="AY26" s="34">
        <v>26.98</v>
      </c>
      <c r="AZ26" s="34">
        <v>2561.86</v>
      </c>
      <c r="BA26" s="34">
        <v>2927.18</v>
      </c>
      <c r="BB26" s="34">
        <v>1683.96</v>
      </c>
      <c r="BC26" s="34">
        <v>1121.95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2.41</v>
      </c>
      <c r="BL26" s="34">
        <v>0</v>
      </c>
      <c r="BM26" s="34">
        <v>1.21</v>
      </c>
      <c r="BN26" s="34">
        <v>0.1</v>
      </c>
      <c r="BO26" s="34">
        <v>0.2</v>
      </c>
      <c r="BP26" s="34">
        <v>0</v>
      </c>
      <c r="BQ26" s="34">
        <v>0</v>
      </c>
      <c r="BR26" s="34">
        <v>0.04</v>
      </c>
      <c r="BS26" s="34">
        <v>7.72</v>
      </c>
      <c r="BT26" s="34">
        <v>0.01</v>
      </c>
      <c r="BU26" s="34">
        <v>0</v>
      </c>
      <c r="BV26" s="34">
        <v>19.989999999999998</v>
      </c>
      <c r="BW26" s="34">
        <v>0.15</v>
      </c>
      <c r="BX26" s="34">
        <v>0</v>
      </c>
      <c r="BY26" s="34">
        <v>0</v>
      </c>
      <c r="BZ26" s="34">
        <v>0</v>
      </c>
      <c r="CA26" s="34">
        <v>0</v>
      </c>
      <c r="CB26" s="34">
        <v>1504.89</v>
      </c>
      <c r="CC26" s="25"/>
      <c r="CD26" s="25"/>
      <c r="CE26" s="34">
        <v>1049.9000000000001</v>
      </c>
      <c r="CF26" s="34"/>
      <c r="CG26" s="34">
        <v>419.75</v>
      </c>
      <c r="CH26" s="34">
        <v>161.15</v>
      </c>
      <c r="CI26" s="34">
        <v>290.45</v>
      </c>
      <c r="CJ26" s="34">
        <v>15288.41</v>
      </c>
      <c r="CK26" s="34">
        <v>6359.31</v>
      </c>
      <c r="CL26" s="34">
        <v>10823.86</v>
      </c>
      <c r="CM26" s="34">
        <v>232.93</v>
      </c>
      <c r="CN26" s="34">
        <v>156.55000000000001</v>
      </c>
      <c r="CO26" s="34">
        <v>195.52</v>
      </c>
      <c r="CP26" s="34">
        <v>18.239999999999998</v>
      </c>
      <c r="CQ26" s="34">
        <v>4.0999999999999996</v>
      </c>
    </row>
    <row r="27" spans="1:96" ht="47.25" x14ac:dyDescent="0.25">
      <c r="A27" s="21"/>
      <c r="B27" s="27" t="s">
        <v>193</v>
      </c>
      <c r="C27" s="23"/>
      <c r="D27" s="23">
        <v>54</v>
      </c>
      <c r="E27" s="23">
        <v>0</v>
      </c>
      <c r="F27" s="23">
        <v>55.2</v>
      </c>
      <c r="G27" s="23">
        <v>0</v>
      </c>
      <c r="H27" s="23">
        <v>229.79999999999998</v>
      </c>
      <c r="I27" s="23">
        <v>1632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540</v>
      </c>
      <c r="AD27" s="23">
        <v>0</v>
      </c>
      <c r="AE27" s="23">
        <v>0.84</v>
      </c>
      <c r="AF27" s="23">
        <v>0.96</v>
      </c>
      <c r="AG27" s="23"/>
      <c r="AH27" s="23"/>
      <c r="AI27" s="23">
        <v>42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11.540000000000006</v>
      </c>
      <c r="E28" s="23">
        <f t="shared" si="0"/>
        <v>37.29</v>
      </c>
      <c r="F28" s="23">
        <f t="shared" si="0"/>
        <v>2.1400000000000006</v>
      </c>
      <c r="G28" s="23">
        <f t="shared" si="0"/>
        <v>36.700000000000003</v>
      </c>
      <c r="H28" s="23">
        <f t="shared" si="0"/>
        <v>-15.259999999999991</v>
      </c>
      <c r="I28" s="23">
        <f t="shared" si="0"/>
        <v>-30.579999999999927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1996.34</v>
      </c>
      <c r="W28" s="23">
        <f t="shared" si="1"/>
        <v>258.01</v>
      </c>
      <c r="X28" s="23">
        <f t="shared" si="1"/>
        <v>283.86</v>
      </c>
      <c r="Y28" s="23">
        <f t="shared" si="1"/>
        <v>893.67</v>
      </c>
      <c r="Z28" s="23">
        <f t="shared" si="1"/>
        <v>17.43</v>
      </c>
      <c r="AA28" s="23">
        <f t="shared" si="1"/>
        <v>296.72000000000003</v>
      </c>
      <c r="AB28" s="23">
        <f t="shared" si="1"/>
        <v>4519.1000000000004</v>
      </c>
      <c r="AC28" s="23">
        <f t="shared" si="1"/>
        <v>862.25</v>
      </c>
      <c r="AD28" s="23">
        <f t="shared" si="1"/>
        <v>19.190000000000001</v>
      </c>
      <c r="AE28" s="23">
        <f t="shared" si="1"/>
        <v>-7.999999999999996E-2</v>
      </c>
      <c r="AF28" s="23">
        <f t="shared" si="1"/>
        <v>0.1100000000000001</v>
      </c>
      <c r="AG28" s="23"/>
      <c r="AH28" s="23"/>
      <c r="AI28" s="23">
        <f>AI26-AI27</f>
        <v>-3.4500000000000028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290.45</v>
      </c>
      <c r="CJ28" s="20"/>
      <c r="CK28" s="20"/>
      <c r="CL28" s="20">
        <f>CL26-CL27</f>
        <v>10823.86</v>
      </c>
      <c r="CM28" s="20"/>
      <c r="CN28" s="20"/>
      <c r="CO28" s="20">
        <f>CO26-CO27</f>
        <v>195.52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17</v>
      </c>
      <c r="E29" s="23"/>
      <c r="F29" s="23">
        <v>33</v>
      </c>
      <c r="G29" s="23"/>
      <c r="H29" s="23">
        <v>50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  <row r="30" spans="1:96" x14ac:dyDescent="0.25">
      <c r="A30" s="21"/>
      <c r="B30" s="2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250</v>
      </c>
      <c r="F4" s="50"/>
      <c r="G4" s="49">
        <v>334.07932500000004</v>
      </c>
      <c r="H4" s="49">
        <v>22.38</v>
      </c>
      <c r="I4" s="49">
        <v>26.67</v>
      </c>
      <c r="J4" s="51">
        <v>1.19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317</v>
      </c>
      <c r="D6" s="55" t="s">
        <v>314</v>
      </c>
      <c r="E6" s="56">
        <v>70</v>
      </c>
      <c r="F6" s="57"/>
      <c r="G6" s="56">
        <v>188.74482634</v>
      </c>
      <c r="H6" s="56">
        <v>5.76</v>
      </c>
      <c r="I6" s="56">
        <v>1.08</v>
      </c>
      <c r="J6" s="58">
        <v>39.19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250</v>
      </c>
      <c r="D14" s="70" t="s">
        <v>245</v>
      </c>
      <c r="E14" s="71">
        <v>100</v>
      </c>
      <c r="F14" s="72"/>
      <c r="G14" s="71">
        <v>89.864145840000006</v>
      </c>
      <c r="H14" s="71">
        <v>1.38</v>
      </c>
      <c r="I14" s="71">
        <v>5.97</v>
      </c>
      <c r="J14" s="73">
        <v>9.01</v>
      </c>
    </row>
    <row r="15" spans="1:10" x14ac:dyDescent="0.25">
      <c r="A15" s="52"/>
      <c r="B15" s="59" t="s">
        <v>143</v>
      </c>
      <c r="C15" s="54" t="s">
        <v>318</v>
      </c>
      <c r="D15" s="55" t="s">
        <v>315</v>
      </c>
      <c r="E15" s="56">
        <v>300</v>
      </c>
      <c r="F15" s="57"/>
      <c r="G15" s="56">
        <v>157.40643</v>
      </c>
      <c r="H15" s="56">
        <v>2.96</v>
      </c>
      <c r="I15" s="56">
        <v>6.5</v>
      </c>
      <c r="J15" s="58">
        <v>22.52</v>
      </c>
    </row>
    <row r="16" spans="1:10" ht="30" x14ac:dyDescent="0.25">
      <c r="A16" s="52"/>
      <c r="B16" s="59" t="s">
        <v>144</v>
      </c>
      <c r="C16" s="54" t="s">
        <v>319</v>
      </c>
      <c r="D16" s="55" t="s">
        <v>316</v>
      </c>
      <c r="E16" s="56">
        <v>120</v>
      </c>
      <c r="F16" s="57"/>
      <c r="G16" s="56">
        <v>104.09247692307694</v>
      </c>
      <c r="H16" s="56">
        <v>13.49</v>
      </c>
      <c r="I16" s="56">
        <v>5.07</v>
      </c>
      <c r="J16" s="58">
        <v>1.31</v>
      </c>
    </row>
    <row r="17" spans="1:10" x14ac:dyDescent="0.25">
      <c r="A17" s="52"/>
      <c r="B17" s="59" t="s">
        <v>146</v>
      </c>
      <c r="C17" s="54" t="s">
        <v>263</v>
      </c>
      <c r="D17" s="55" t="s">
        <v>259</v>
      </c>
      <c r="E17" s="56">
        <v>180</v>
      </c>
      <c r="F17" s="57"/>
      <c r="G17" s="56">
        <v>337.9669308</v>
      </c>
      <c r="H17" s="56">
        <v>10.26</v>
      </c>
      <c r="I17" s="56">
        <v>10.36</v>
      </c>
      <c r="J17" s="58">
        <v>54.67</v>
      </c>
    </row>
    <row r="18" spans="1:10" x14ac:dyDescent="0.25">
      <c r="A18" s="52"/>
      <c r="B18" s="59" t="s">
        <v>148</v>
      </c>
      <c r="C18" s="54" t="s">
        <v>122</v>
      </c>
      <c r="D18" s="55" t="s">
        <v>97</v>
      </c>
      <c r="E18" s="56">
        <v>50</v>
      </c>
      <c r="F18" s="57"/>
      <c r="G18" s="56">
        <v>111.95049999999998</v>
      </c>
      <c r="H18" s="56">
        <v>3.31</v>
      </c>
      <c r="I18" s="56">
        <v>0.33</v>
      </c>
      <c r="J18" s="58">
        <v>23.45</v>
      </c>
    </row>
    <row r="19" spans="1:10" x14ac:dyDescent="0.25">
      <c r="A19" s="52"/>
      <c r="B19" s="59" t="s">
        <v>150</v>
      </c>
      <c r="C19" s="54" t="s">
        <v>122</v>
      </c>
      <c r="D19" s="55" t="s">
        <v>106</v>
      </c>
      <c r="E19" s="56">
        <v>60</v>
      </c>
      <c r="F19" s="57"/>
      <c r="G19" s="56">
        <v>116.02800000000001</v>
      </c>
      <c r="H19" s="56">
        <v>3.96</v>
      </c>
      <c r="I19" s="56">
        <v>0.72</v>
      </c>
      <c r="J19" s="58">
        <v>25.02</v>
      </c>
    </row>
    <row r="20" spans="1:10" x14ac:dyDescent="0.25">
      <c r="A20" s="52"/>
      <c r="B20" s="59" t="s">
        <v>152</v>
      </c>
      <c r="C20" s="54" t="s">
        <v>212</v>
      </c>
      <c r="D20" s="55" t="s">
        <v>204</v>
      </c>
      <c r="E20" s="56">
        <v>200</v>
      </c>
      <c r="F20" s="57"/>
      <c r="G20" s="56">
        <v>47.296159999999986</v>
      </c>
      <c r="H20" s="56">
        <v>0.2</v>
      </c>
      <c r="I20" s="56">
        <v>0.08</v>
      </c>
      <c r="J20" s="58">
        <v>12.12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45166.355497685188</v>
      </c>
    </row>
    <row r="2" spans="1:2" ht="12.75" customHeight="1" x14ac:dyDescent="0.2">
      <c r="A2" s="83" t="s">
        <v>161</v>
      </c>
      <c r="B2" s="84">
        <v>45176.445706018516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185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45177.353958333333</v>
      </c>
    </row>
    <row r="2" spans="1:2" ht="12.75" customHeight="1" x14ac:dyDescent="0.2">
      <c r="A2" s="83" t="s">
        <v>161</v>
      </c>
      <c r="B2" s="84">
        <v>45177.389687499999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320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>
    <pageSetUpPr fitToPage="1"/>
  </sheetPr>
  <dimension ref="A1:IU36"/>
  <sheetViews>
    <sheetView workbookViewId="0">
      <selection activeCell="A8" sqref="A8:CQ36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313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"8 сентября 2023 г."</f>
        <v>8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(41)'!B3&lt;&gt;"",'Dop (41)'!B3,"")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280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"130"</f>
        <v>130</v>
      </c>
      <c r="D11" s="23">
        <v>11.64</v>
      </c>
      <c r="E11" s="23">
        <v>12.38</v>
      </c>
      <c r="F11" s="23">
        <v>13.87</v>
      </c>
      <c r="G11" s="23">
        <v>4.55</v>
      </c>
      <c r="H11" s="23">
        <v>0.62</v>
      </c>
      <c r="I11" s="23">
        <v>173.721249</v>
      </c>
      <c r="J11" s="23">
        <v>3.49</v>
      </c>
      <c r="K11" s="23">
        <v>2.96</v>
      </c>
      <c r="L11" s="23">
        <v>0</v>
      </c>
      <c r="M11" s="23">
        <v>0</v>
      </c>
      <c r="N11" s="23">
        <v>0.62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1.62</v>
      </c>
      <c r="U11" s="23">
        <v>382.27</v>
      </c>
      <c r="V11" s="23">
        <v>120.17</v>
      </c>
      <c r="W11" s="23">
        <v>49.29</v>
      </c>
      <c r="X11" s="23">
        <v>10.3</v>
      </c>
      <c r="Y11" s="23">
        <v>163.37</v>
      </c>
      <c r="Z11" s="23">
        <v>2.14</v>
      </c>
      <c r="AA11" s="23">
        <v>146.25</v>
      </c>
      <c r="AB11" s="23">
        <v>46.8</v>
      </c>
      <c r="AC11" s="23">
        <v>253.5</v>
      </c>
      <c r="AD11" s="23">
        <v>2.59</v>
      </c>
      <c r="AE11" s="23">
        <v>0.05</v>
      </c>
      <c r="AF11" s="23">
        <v>0.34</v>
      </c>
      <c r="AG11" s="23">
        <v>0.16</v>
      </c>
      <c r="AH11" s="23">
        <v>3.51</v>
      </c>
      <c r="AI11" s="23">
        <v>0</v>
      </c>
      <c r="AJ11" s="20">
        <v>0</v>
      </c>
      <c r="AK11" s="20">
        <v>707.54</v>
      </c>
      <c r="AL11" s="20">
        <v>547.15</v>
      </c>
      <c r="AM11" s="20">
        <v>990.74</v>
      </c>
      <c r="AN11" s="20">
        <v>827.6</v>
      </c>
      <c r="AO11" s="20">
        <v>388.6</v>
      </c>
      <c r="AP11" s="20">
        <v>559.07000000000005</v>
      </c>
      <c r="AQ11" s="20">
        <v>186.97</v>
      </c>
      <c r="AR11" s="20">
        <v>597.55999999999995</v>
      </c>
      <c r="AS11" s="20">
        <v>650.72</v>
      </c>
      <c r="AT11" s="20">
        <v>721.29</v>
      </c>
      <c r="AU11" s="20">
        <v>1126.3800000000001</v>
      </c>
      <c r="AV11" s="20">
        <v>311.61</v>
      </c>
      <c r="AW11" s="20">
        <v>381.26</v>
      </c>
      <c r="AX11" s="20">
        <v>1624.95</v>
      </c>
      <c r="AY11" s="20">
        <v>12.83</v>
      </c>
      <c r="AZ11" s="20">
        <v>362.93</v>
      </c>
      <c r="BA11" s="20">
        <v>850.51</v>
      </c>
      <c r="BB11" s="20">
        <v>436.25</v>
      </c>
      <c r="BC11" s="20">
        <v>268.52999999999997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0.25</v>
      </c>
      <c r="BL11" s="20">
        <v>0</v>
      </c>
      <c r="BM11" s="20">
        <v>0.16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0.95</v>
      </c>
      <c r="BT11" s="20">
        <v>0</v>
      </c>
      <c r="BU11" s="20">
        <v>0</v>
      </c>
      <c r="BV11" s="20">
        <v>2.68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108</v>
      </c>
      <c r="CC11" s="24"/>
      <c r="CD11" s="24"/>
      <c r="CE11" s="20">
        <v>154.05000000000001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0.65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1900</v>
      </c>
      <c r="CK12" s="20">
        <v>732</v>
      </c>
      <c r="CL12" s="20">
        <v>1316</v>
      </c>
      <c r="CM12" s="20">
        <v>15.2</v>
      </c>
      <c r="CN12" s="20">
        <v>15.2</v>
      </c>
      <c r="CO12" s="20">
        <v>15.2</v>
      </c>
      <c r="CP12" s="20">
        <v>0</v>
      </c>
      <c r="CQ12" s="20">
        <v>0</v>
      </c>
      <c r="CR12" s="28"/>
    </row>
    <row r="13" spans="1:96" s="26" customFormat="1" x14ac:dyDescent="0.25">
      <c r="A13" s="21" t="str">
        <f>"15/12"</f>
        <v>15/12</v>
      </c>
      <c r="B13" s="27" t="s">
        <v>314</v>
      </c>
      <c r="C13" s="23" t="str">
        <f>"20"</f>
        <v>20</v>
      </c>
      <c r="D13" s="23">
        <v>1.65</v>
      </c>
      <c r="E13" s="23">
        <v>0.04</v>
      </c>
      <c r="F13" s="23">
        <v>0.31</v>
      </c>
      <c r="G13" s="23">
        <v>0.34</v>
      </c>
      <c r="H13" s="23">
        <v>11.2</v>
      </c>
      <c r="I13" s="23">
        <v>53.927093239999984</v>
      </c>
      <c r="J13" s="23">
        <v>0.05</v>
      </c>
      <c r="K13" s="23">
        <v>0.05</v>
      </c>
      <c r="L13" s="23">
        <v>0</v>
      </c>
      <c r="M13" s="23">
        <v>0</v>
      </c>
      <c r="N13" s="23">
        <v>1.02</v>
      </c>
      <c r="O13" s="23">
        <v>9.68</v>
      </c>
      <c r="P13" s="23">
        <v>0.5</v>
      </c>
      <c r="Q13" s="23">
        <v>0</v>
      </c>
      <c r="R13" s="23">
        <v>0</v>
      </c>
      <c r="S13" s="23">
        <v>0</v>
      </c>
      <c r="T13" s="23">
        <v>0.33</v>
      </c>
      <c r="U13" s="23">
        <v>93.55</v>
      </c>
      <c r="V13" s="23">
        <v>18.04</v>
      </c>
      <c r="W13" s="23">
        <v>5.08</v>
      </c>
      <c r="X13" s="23">
        <v>2.74</v>
      </c>
      <c r="Y13" s="23">
        <v>13.15</v>
      </c>
      <c r="Z13" s="23">
        <v>0.18</v>
      </c>
      <c r="AA13" s="23">
        <v>0.04</v>
      </c>
      <c r="AB13" s="23">
        <v>0</v>
      </c>
      <c r="AC13" s="23">
        <v>0.06</v>
      </c>
      <c r="AD13" s="23">
        <v>0.28000000000000003</v>
      </c>
      <c r="AE13" s="23">
        <v>0.02</v>
      </c>
      <c r="AF13" s="23">
        <v>0.01</v>
      </c>
      <c r="AG13" s="23">
        <v>0.15</v>
      </c>
      <c r="AH13" s="23">
        <v>0.49</v>
      </c>
      <c r="AI13" s="23">
        <v>0</v>
      </c>
      <c r="AJ13" s="20">
        <v>0</v>
      </c>
      <c r="AK13" s="20">
        <v>71.569999999999993</v>
      </c>
      <c r="AL13" s="20">
        <v>64.959999999999994</v>
      </c>
      <c r="AM13" s="20">
        <v>121.61</v>
      </c>
      <c r="AN13" s="20">
        <v>39.9</v>
      </c>
      <c r="AO13" s="20">
        <v>23.46</v>
      </c>
      <c r="AP13" s="20">
        <v>47.34</v>
      </c>
      <c r="AQ13" s="20">
        <v>15.13</v>
      </c>
      <c r="AR13" s="20">
        <v>75.02</v>
      </c>
      <c r="AS13" s="20">
        <v>50.68</v>
      </c>
      <c r="AT13" s="20">
        <v>60.84</v>
      </c>
      <c r="AU13" s="20">
        <v>53.56</v>
      </c>
      <c r="AV13" s="20">
        <v>30.75</v>
      </c>
      <c r="AW13" s="20">
        <v>53.31</v>
      </c>
      <c r="AX13" s="20">
        <v>459.03</v>
      </c>
      <c r="AY13" s="20">
        <v>0.66</v>
      </c>
      <c r="AZ13" s="20">
        <v>144.22</v>
      </c>
      <c r="BA13" s="20">
        <v>75.17</v>
      </c>
      <c r="BB13" s="20">
        <v>38.07</v>
      </c>
      <c r="BC13" s="20">
        <v>29.96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0.03</v>
      </c>
      <c r="BL13" s="20">
        <v>0</v>
      </c>
      <c r="BM13" s="20">
        <v>0.01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0.04</v>
      </c>
      <c r="BT13" s="20">
        <v>0</v>
      </c>
      <c r="BU13" s="20">
        <v>0</v>
      </c>
      <c r="BV13" s="20">
        <v>0.15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9.74</v>
      </c>
      <c r="CC13" s="24"/>
      <c r="CD13" s="24"/>
      <c r="CE13" s="20">
        <v>0.04</v>
      </c>
      <c r="CF13" s="20"/>
      <c r="CG13" s="20">
        <v>50.08</v>
      </c>
      <c r="CH13" s="20">
        <v>26.07</v>
      </c>
      <c r="CI13" s="20">
        <v>38.07</v>
      </c>
      <c r="CJ13" s="20">
        <v>1695.94</v>
      </c>
      <c r="CK13" s="20">
        <v>604.01</v>
      </c>
      <c r="CL13" s="20">
        <v>1149.97</v>
      </c>
      <c r="CM13" s="20">
        <v>17.100000000000001</v>
      </c>
      <c r="CN13" s="20">
        <v>9.93</v>
      </c>
      <c r="CO13" s="20">
        <v>14.3</v>
      </c>
      <c r="CP13" s="20">
        <v>0.96</v>
      </c>
      <c r="CQ13" s="20">
        <v>0.24</v>
      </c>
      <c r="CR13" s="28"/>
    </row>
    <row r="14" spans="1:96" s="20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4"/>
      <c r="CE14" s="20">
        <v>7.0000000000000007E-2</v>
      </c>
      <c r="CG14" s="20">
        <v>2.1</v>
      </c>
      <c r="CH14" s="20">
        <v>2.0299999999999998</v>
      </c>
      <c r="CI14" s="20">
        <v>2.0699999999999998</v>
      </c>
      <c r="CJ14" s="20">
        <v>227.05</v>
      </c>
      <c r="CK14" s="20">
        <v>90.92</v>
      </c>
      <c r="CL14" s="20">
        <v>158.99</v>
      </c>
      <c r="CM14" s="20">
        <v>22.02</v>
      </c>
      <c r="CN14" s="20">
        <v>13.09</v>
      </c>
      <c r="CO14" s="20">
        <v>17.55</v>
      </c>
      <c r="CP14" s="20">
        <v>4.88</v>
      </c>
      <c r="CQ14" s="20">
        <v>0</v>
      </c>
      <c r="CR14" s="29"/>
    </row>
    <row r="15" spans="1:96" s="30" customFormat="1" ht="31.5" x14ac:dyDescent="0.25">
      <c r="A15" s="31"/>
      <c r="B15" s="32" t="s">
        <v>283</v>
      </c>
      <c r="C15" s="33"/>
      <c r="D15" s="33">
        <v>14.73</v>
      </c>
      <c r="E15" s="33">
        <v>12.42</v>
      </c>
      <c r="F15" s="33">
        <v>14.33</v>
      </c>
      <c r="G15" s="33">
        <v>5.04</v>
      </c>
      <c r="H15" s="33">
        <v>26.26</v>
      </c>
      <c r="I15" s="33">
        <v>292.95999999999998</v>
      </c>
      <c r="J15" s="33">
        <v>3.54</v>
      </c>
      <c r="K15" s="33">
        <v>3.01</v>
      </c>
      <c r="L15" s="33">
        <v>0</v>
      </c>
      <c r="M15" s="33">
        <v>0</v>
      </c>
      <c r="N15" s="33">
        <v>6.79</v>
      </c>
      <c r="O15" s="33">
        <v>18.8</v>
      </c>
      <c r="P15" s="33">
        <v>0.68</v>
      </c>
      <c r="Q15" s="33">
        <v>0</v>
      </c>
      <c r="R15" s="33">
        <v>0</v>
      </c>
      <c r="S15" s="33">
        <v>0.28000000000000003</v>
      </c>
      <c r="T15" s="33">
        <v>2.36</v>
      </c>
      <c r="U15" s="33">
        <v>476.39</v>
      </c>
      <c r="V15" s="33">
        <v>146.22999999999999</v>
      </c>
      <c r="W15" s="33">
        <v>56.41</v>
      </c>
      <c r="X15" s="33">
        <v>13.6</v>
      </c>
      <c r="Y15" s="33">
        <v>177.52</v>
      </c>
      <c r="Z15" s="33">
        <v>2.36</v>
      </c>
      <c r="AA15" s="33">
        <v>146.29</v>
      </c>
      <c r="AB15" s="33">
        <v>47.24</v>
      </c>
      <c r="AC15" s="33">
        <v>253.66</v>
      </c>
      <c r="AD15" s="33">
        <v>2.87</v>
      </c>
      <c r="AE15" s="33">
        <v>7.0000000000000007E-2</v>
      </c>
      <c r="AF15" s="33">
        <v>0.35</v>
      </c>
      <c r="AG15" s="33">
        <v>0.31</v>
      </c>
      <c r="AH15" s="33">
        <v>4.01</v>
      </c>
      <c r="AI15" s="33">
        <v>0.78</v>
      </c>
      <c r="AJ15" s="34">
        <v>0</v>
      </c>
      <c r="AK15" s="34">
        <v>843.64</v>
      </c>
      <c r="AL15" s="34">
        <v>679.34</v>
      </c>
      <c r="AM15" s="34">
        <v>1214.76</v>
      </c>
      <c r="AN15" s="34">
        <v>902.4</v>
      </c>
      <c r="AO15" s="34">
        <v>432.35</v>
      </c>
      <c r="AP15" s="34">
        <v>647.62</v>
      </c>
      <c r="AQ15" s="34">
        <v>217.23</v>
      </c>
      <c r="AR15" s="34">
        <v>746.49</v>
      </c>
      <c r="AS15" s="34">
        <v>746.29</v>
      </c>
      <c r="AT15" s="34">
        <v>844.77</v>
      </c>
      <c r="AU15" s="34">
        <v>1231.6199999999999</v>
      </c>
      <c r="AV15" s="34">
        <v>370.37</v>
      </c>
      <c r="AW15" s="34">
        <v>482.6</v>
      </c>
      <c r="AX15" s="34">
        <v>2485.58</v>
      </c>
      <c r="AY15" s="34">
        <v>13.49</v>
      </c>
      <c r="AZ15" s="34">
        <v>638</v>
      </c>
      <c r="BA15" s="34">
        <v>982.58</v>
      </c>
      <c r="BB15" s="34">
        <v>512.08000000000004</v>
      </c>
      <c r="BC15" s="34">
        <v>328.42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0.28999999999999998</v>
      </c>
      <c r="BL15" s="34">
        <v>0</v>
      </c>
      <c r="BM15" s="34">
        <v>0.17</v>
      </c>
      <c r="BN15" s="34">
        <v>0.01</v>
      </c>
      <c r="BO15" s="34">
        <v>0.03</v>
      </c>
      <c r="BP15" s="34">
        <v>0</v>
      </c>
      <c r="BQ15" s="34">
        <v>0</v>
      </c>
      <c r="BR15" s="34">
        <v>0</v>
      </c>
      <c r="BS15" s="34">
        <v>1</v>
      </c>
      <c r="BT15" s="34">
        <v>0</v>
      </c>
      <c r="BU15" s="34">
        <v>0</v>
      </c>
      <c r="BV15" s="34">
        <v>2.89</v>
      </c>
      <c r="BW15" s="34">
        <v>0.01</v>
      </c>
      <c r="BX15" s="34">
        <v>0</v>
      </c>
      <c r="BY15" s="34">
        <v>0</v>
      </c>
      <c r="BZ15" s="34">
        <v>0</v>
      </c>
      <c r="CA15" s="34">
        <v>0</v>
      </c>
      <c r="CB15" s="34">
        <v>325.01</v>
      </c>
      <c r="CC15" s="25"/>
      <c r="CD15" s="25">
        <f>$I$15/$I$34*100</f>
        <v>27.900952380952376</v>
      </c>
      <c r="CE15" s="34">
        <v>154.16</v>
      </c>
      <c r="CF15" s="34"/>
      <c r="CG15" s="34">
        <v>89.68</v>
      </c>
      <c r="CH15" s="34">
        <v>52.9</v>
      </c>
      <c r="CI15" s="34">
        <v>71.290000000000006</v>
      </c>
      <c r="CJ15" s="34">
        <v>6309.66</v>
      </c>
      <c r="CK15" s="34">
        <v>3003.64</v>
      </c>
      <c r="CL15" s="34">
        <v>4656.6499999999996</v>
      </c>
      <c r="CM15" s="34">
        <v>67.81</v>
      </c>
      <c r="CN15" s="34">
        <v>46.99</v>
      </c>
      <c r="CO15" s="34">
        <v>58.18</v>
      </c>
      <c r="CP15" s="34">
        <v>5.84</v>
      </c>
      <c r="CQ15" s="34">
        <v>0.89</v>
      </c>
    </row>
    <row r="16" spans="1:96" x14ac:dyDescent="0.25">
      <c r="A16" s="21"/>
      <c r="B16" s="22" t="s">
        <v>284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4</v>
      </c>
      <c r="CH17" s="20">
        <v>4</v>
      </c>
      <c r="CI17" s="20">
        <v>4</v>
      </c>
      <c r="CJ17" s="20">
        <v>300</v>
      </c>
      <c r="CK17" s="20">
        <v>300</v>
      </c>
      <c r="CL17" s="20">
        <v>300</v>
      </c>
      <c r="CM17" s="20">
        <v>93.6</v>
      </c>
      <c r="CN17" s="20">
        <v>93.6</v>
      </c>
      <c r="CO17" s="20">
        <v>93.6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285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4.6361904761904764</v>
      </c>
      <c r="CE18" s="34">
        <v>5</v>
      </c>
      <c r="CF18" s="34"/>
      <c r="CG18" s="34">
        <v>4</v>
      </c>
      <c r="CH18" s="34">
        <v>4</v>
      </c>
      <c r="CI18" s="34">
        <v>4</v>
      </c>
      <c r="CJ18" s="34">
        <v>300</v>
      </c>
      <c r="CK18" s="34">
        <v>300</v>
      </c>
      <c r="CL18" s="34">
        <v>300</v>
      </c>
      <c r="CM18" s="34">
        <v>93.6</v>
      </c>
      <c r="CN18" s="34">
        <v>93.6</v>
      </c>
      <c r="CO18" s="34">
        <v>93.6</v>
      </c>
      <c r="CP18" s="34">
        <v>0</v>
      </c>
      <c r="CQ18" s="34">
        <v>0</v>
      </c>
    </row>
    <row r="19" spans="1:96" x14ac:dyDescent="0.25">
      <c r="A19" s="21"/>
      <c r="B19" s="22" t="s">
        <v>286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63" x14ac:dyDescent="0.25">
      <c r="A20" s="21" t="str">
        <f>"32/1"</f>
        <v>32/1</v>
      </c>
      <c r="B20" s="27" t="s">
        <v>245</v>
      </c>
      <c r="C20" s="23" t="str">
        <f>"30"</f>
        <v>30</v>
      </c>
      <c r="D20" s="23">
        <v>0.41</v>
      </c>
      <c r="E20" s="23">
        <v>0</v>
      </c>
      <c r="F20" s="23">
        <v>1.79</v>
      </c>
      <c r="G20" s="23">
        <v>1.79</v>
      </c>
      <c r="H20" s="23">
        <v>2.7</v>
      </c>
      <c r="I20" s="23">
        <v>26.959243751999995</v>
      </c>
      <c r="J20" s="23">
        <v>0.23</v>
      </c>
      <c r="K20" s="23">
        <v>1.17</v>
      </c>
      <c r="L20" s="23">
        <v>0</v>
      </c>
      <c r="M20" s="23">
        <v>0</v>
      </c>
      <c r="N20" s="23">
        <v>2.02</v>
      </c>
      <c r="O20" s="23">
        <v>0.03</v>
      </c>
      <c r="P20" s="23">
        <v>0.65</v>
      </c>
      <c r="Q20" s="23">
        <v>0</v>
      </c>
      <c r="R20" s="23">
        <v>0</v>
      </c>
      <c r="S20" s="23">
        <v>0.03</v>
      </c>
      <c r="T20" s="23">
        <v>0.44</v>
      </c>
      <c r="U20" s="23">
        <v>66.94</v>
      </c>
      <c r="V20" s="23">
        <v>67.010000000000005</v>
      </c>
      <c r="W20" s="23">
        <v>10.220000000000001</v>
      </c>
      <c r="X20" s="23">
        <v>5.79</v>
      </c>
      <c r="Y20" s="23">
        <v>11.4</v>
      </c>
      <c r="Z20" s="23">
        <v>0.37</v>
      </c>
      <c r="AA20" s="23">
        <v>0</v>
      </c>
      <c r="AB20" s="23">
        <v>2.4700000000000002</v>
      </c>
      <c r="AC20" s="23">
        <v>0.59</v>
      </c>
      <c r="AD20" s="23">
        <v>0.82</v>
      </c>
      <c r="AE20" s="23">
        <v>0</v>
      </c>
      <c r="AF20" s="23">
        <v>0.01</v>
      </c>
      <c r="AG20" s="23">
        <v>0.04</v>
      </c>
      <c r="AH20" s="23">
        <v>0.12</v>
      </c>
      <c r="AI20" s="23">
        <v>0.57999999999999996</v>
      </c>
      <c r="AJ20" s="20">
        <v>0</v>
      </c>
      <c r="AK20" s="20">
        <v>14.64</v>
      </c>
      <c r="AL20" s="20">
        <v>16.57</v>
      </c>
      <c r="AM20" s="20">
        <v>18.510000000000002</v>
      </c>
      <c r="AN20" s="20">
        <v>25.41</v>
      </c>
      <c r="AO20" s="20">
        <v>5.52</v>
      </c>
      <c r="AP20" s="20">
        <v>14.64</v>
      </c>
      <c r="AQ20" s="20">
        <v>3.59</v>
      </c>
      <c r="AR20" s="20">
        <v>12.43</v>
      </c>
      <c r="AS20" s="20">
        <v>11.05</v>
      </c>
      <c r="AT20" s="20">
        <v>20.16</v>
      </c>
      <c r="AU20" s="20">
        <v>90.6</v>
      </c>
      <c r="AV20" s="20">
        <v>3.87</v>
      </c>
      <c r="AW20" s="20">
        <v>10.5</v>
      </c>
      <c r="AX20" s="20">
        <v>75.69</v>
      </c>
      <c r="AY20" s="20">
        <v>0</v>
      </c>
      <c r="AZ20" s="20">
        <v>12.98</v>
      </c>
      <c r="BA20" s="20">
        <v>17.399999999999999</v>
      </c>
      <c r="BB20" s="20">
        <v>13.81</v>
      </c>
      <c r="BC20" s="20">
        <v>4.1399999999999997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0.11</v>
      </c>
      <c r="BL20" s="20">
        <v>0</v>
      </c>
      <c r="BM20" s="20">
        <v>7.0000000000000007E-2</v>
      </c>
      <c r="BN20" s="20">
        <v>0.01</v>
      </c>
      <c r="BO20" s="20">
        <v>0.01</v>
      </c>
      <c r="BP20" s="20">
        <v>0</v>
      </c>
      <c r="BQ20" s="20">
        <v>0</v>
      </c>
      <c r="BR20" s="20">
        <v>0</v>
      </c>
      <c r="BS20" s="20">
        <v>0.42</v>
      </c>
      <c r="BT20" s="20">
        <v>0</v>
      </c>
      <c r="BU20" s="20">
        <v>0</v>
      </c>
      <c r="BV20" s="20">
        <v>1.04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25.52</v>
      </c>
      <c r="CC20" s="24"/>
      <c r="CD20" s="24"/>
      <c r="CE20" s="20">
        <v>0.41</v>
      </c>
      <c r="CF20" s="20"/>
      <c r="CG20" s="20">
        <v>54.33</v>
      </c>
      <c r="CH20" s="20">
        <v>33.97</v>
      </c>
      <c r="CI20" s="20">
        <v>44.15</v>
      </c>
      <c r="CJ20" s="20">
        <v>1708.63</v>
      </c>
      <c r="CK20" s="20">
        <v>408.77</v>
      </c>
      <c r="CL20" s="20">
        <v>1058.7</v>
      </c>
      <c r="CM20" s="20">
        <v>8.18</v>
      </c>
      <c r="CN20" s="20">
        <v>5.2</v>
      </c>
      <c r="CO20" s="20">
        <v>6.69</v>
      </c>
      <c r="CP20" s="20">
        <v>0</v>
      </c>
      <c r="CQ20" s="20">
        <v>0.15</v>
      </c>
      <c r="CR20" s="28"/>
    </row>
    <row r="21" spans="1:96" s="26" customFormat="1" ht="31.5" x14ac:dyDescent="0.25">
      <c r="A21" s="21" t="str">
        <f>"11/2"</f>
        <v>11/2</v>
      </c>
      <c r="B21" s="27" t="s">
        <v>315</v>
      </c>
      <c r="C21" s="23" t="str">
        <f>"150"</f>
        <v>150</v>
      </c>
      <c r="D21" s="23">
        <v>1.48</v>
      </c>
      <c r="E21" s="23">
        <v>0</v>
      </c>
      <c r="F21" s="23">
        <v>3.25</v>
      </c>
      <c r="G21" s="23">
        <v>3.25</v>
      </c>
      <c r="H21" s="23">
        <v>11.26</v>
      </c>
      <c r="I21" s="23">
        <v>78.703215</v>
      </c>
      <c r="J21" s="23">
        <v>0.7</v>
      </c>
      <c r="K21" s="23">
        <v>1.95</v>
      </c>
      <c r="L21" s="23">
        <v>0</v>
      </c>
      <c r="M21" s="23">
        <v>0</v>
      </c>
      <c r="N21" s="23">
        <v>2</v>
      </c>
      <c r="O21" s="23">
        <v>7.97</v>
      </c>
      <c r="P21" s="23">
        <v>1.29</v>
      </c>
      <c r="Q21" s="23">
        <v>0</v>
      </c>
      <c r="R21" s="23">
        <v>0</v>
      </c>
      <c r="S21" s="23">
        <v>0.22</v>
      </c>
      <c r="T21" s="23">
        <v>1.37</v>
      </c>
      <c r="U21" s="23">
        <v>222.12</v>
      </c>
      <c r="V21" s="23">
        <v>273.42</v>
      </c>
      <c r="W21" s="23">
        <v>14.67</v>
      </c>
      <c r="X21" s="23">
        <v>15.51</v>
      </c>
      <c r="Y21" s="23">
        <v>43.7</v>
      </c>
      <c r="Z21" s="23">
        <v>0.57999999999999996</v>
      </c>
      <c r="AA21" s="23">
        <v>1.8</v>
      </c>
      <c r="AB21" s="23">
        <v>874.32</v>
      </c>
      <c r="AC21" s="23">
        <v>185.01</v>
      </c>
      <c r="AD21" s="23">
        <v>1.47</v>
      </c>
      <c r="AE21" s="23">
        <v>0.05</v>
      </c>
      <c r="AF21" s="23">
        <v>0.04</v>
      </c>
      <c r="AG21" s="23">
        <v>0.61</v>
      </c>
      <c r="AH21" s="23">
        <v>1.1000000000000001</v>
      </c>
      <c r="AI21" s="23">
        <v>4.32</v>
      </c>
      <c r="AJ21" s="20">
        <v>0</v>
      </c>
      <c r="AK21" s="20">
        <v>56.12</v>
      </c>
      <c r="AL21" s="20">
        <v>53.02</v>
      </c>
      <c r="AM21" s="20">
        <v>87.96</v>
      </c>
      <c r="AN21" s="20">
        <v>86.41</v>
      </c>
      <c r="AO21" s="20">
        <v>23.41</v>
      </c>
      <c r="AP21" s="20">
        <v>51.55</v>
      </c>
      <c r="AQ21" s="20">
        <v>18.809999999999999</v>
      </c>
      <c r="AR21" s="20">
        <v>57.02</v>
      </c>
      <c r="AS21" s="20">
        <v>70.14</v>
      </c>
      <c r="AT21" s="20">
        <v>109.6</v>
      </c>
      <c r="AU21" s="20">
        <v>111.37</v>
      </c>
      <c r="AV21" s="20">
        <v>31.6</v>
      </c>
      <c r="AW21" s="20">
        <v>55.78</v>
      </c>
      <c r="AX21" s="20">
        <v>296.62</v>
      </c>
      <c r="AY21" s="20">
        <v>0</v>
      </c>
      <c r="AZ21" s="20">
        <v>66.53</v>
      </c>
      <c r="BA21" s="20">
        <v>50.65</v>
      </c>
      <c r="BB21" s="20">
        <v>40.130000000000003</v>
      </c>
      <c r="BC21" s="20">
        <v>19.66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</v>
      </c>
      <c r="BL21" s="20">
        <v>0</v>
      </c>
      <c r="BM21" s="20">
        <v>0.12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0.69</v>
      </c>
      <c r="BT21" s="20">
        <v>0</v>
      </c>
      <c r="BU21" s="20">
        <v>0</v>
      </c>
      <c r="BV21" s="20">
        <v>1.82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174.56</v>
      </c>
      <c r="CC21" s="24"/>
      <c r="CD21" s="24"/>
      <c r="CE21" s="20">
        <v>147.52000000000001</v>
      </c>
      <c r="CF21" s="20"/>
      <c r="CG21" s="20">
        <v>24.24</v>
      </c>
      <c r="CH21" s="20">
        <v>15.72</v>
      </c>
      <c r="CI21" s="20">
        <v>19.98</v>
      </c>
      <c r="CJ21" s="20">
        <v>983.73</v>
      </c>
      <c r="CK21" s="20">
        <v>490.89</v>
      </c>
      <c r="CL21" s="20">
        <v>737.31</v>
      </c>
      <c r="CM21" s="20">
        <v>46.55</v>
      </c>
      <c r="CN21" s="20">
        <v>22.86</v>
      </c>
      <c r="CO21" s="20">
        <v>34.700000000000003</v>
      </c>
      <c r="CP21" s="20">
        <v>0</v>
      </c>
      <c r="CQ21" s="20">
        <v>0.3</v>
      </c>
      <c r="CR21" s="28"/>
    </row>
    <row r="22" spans="1:96" s="26" customFormat="1" ht="47.25" x14ac:dyDescent="0.25">
      <c r="A22" s="21" t="str">
        <f>"3/7"</f>
        <v>3/7</v>
      </c>
      <c r="B22" s="27" t="s">
        <v>316</v>
      </c>
      <c r="C22" s="23" t="str">
        <f>"50"</f>
        <v>50</v>
      </c>
      <c r="D22" s="23">
        <v>5.62</v>
      </c>
      <c r="E22" s="23">
        <v>5.56</v>
      </c>
      <c r="F22" s="23">
        <v>2.11</v>
      </c>
      <c r="G22" s="23">
        <v>0.35</v>
      </c>
      <c r="H22" s="23">
        <v>0.54</v>
      </c>
      <c r="I22" s="23">
        <v>43.371865384615383</v>
      </c>
      <c r="J22" s="23">
        <v>0.42</v>
      </c>
      <c r="K22" s="23">
        <v>0.25</v>
      </c>
      <c r="L22" s="23">
        <v>0</v>
      </c>
      <c r="M22" s="23">
        <v>0</v>
      </c>
      <c r="N22" s="23">
        <v>0.39</v>
      </c>
      <c r="O22" s="23">
        <v>0.01</v>
      </c>
      <c r="P22" s="23">
        <v>0.14000000000000001</v>
      </c>
      <c r="Q22" s="23">
        <v>0</v>
      </c>
      <c r="R22" s="23">
        <v>0</v>
      </c>
      <c r="S22" s="23">
        <v>0.01</v>
      </c>
      <c r="T22" s="23">
        <v>0.65</v>
      </c>
      <c r="U22" s="23">
        <v>19.87</v>
      </c>
      <c r="V22" s="23">
        <v>38.729999999999997</v>
      </c>
      <c r="W22" s="23">
        <v>4.37</v>
      </c>
      <c r="X22" s="23">
        <v>3.42</v>
      </c>
      <c r="Y22" s="23">
        <v>25.97</v>
      </c>
      <c r="Z22" s="23">
        <v>0.15</v>
      </c>
      <c r="AA22" s="23">
        <v>4.8899999999999997</v>
      </c>
      <c r="AB22" s="23">
        <v>369.23</v>
      </c>
      <c r="AC22" s="23">
        <v>71.58</v>
      </c>
      <c r="AD22" s="23">
        <v>0.69</v>
      </c>
      <c r="AE22" s="23">
        <v>0.03</v>
      </c>
      <c r="AF22" s="23">
        <v>0.03</v>
      </c>
      <c r="AG22" s="23">
        <v>0.87</v>
      </c>
      <c r="AH22" s="23">
        <v>2.76</v>
      </c>
      <c r="AI22" s="23">
        <v>0.04</v>
      </c>
      <c r="AJ22" s="20">
        <v>0</v>
      </c>
      <c r="AK22" s="20">
        <v>334.3</v>
      </c>
      <c r="AL22" s="20">
        <v>254.93</v>
      </c>
      <c r="AM22" s="20">
        <v>465.24</v>
      </c>
      <c r="AN22" s="20">
        <v>547.47</v>
      </c>
      <c r="AO22" s="20">
        <v>147.97</v>
      </c>
      <c r="AP22" s="20">
        <v>307.16000000000003</v>
      </c>
      <c r="AQ22" s="20">
        <v>58.5</v>
      </c>
      <c r="AR22" s="20">
        <v>0.86</v>
      </c>
      <c r="AS22" s="20">
        <v>1.33</v>
      </c>
      <c r="AT22" s="20">
        <v>1.1399999999999999</v>
      </c>
      <c r="AU22" s="20">
        <v>3.74</v>
      </c>
      <c r="AV22" s="20">
        <v>238.09</v>
      </c>
      <c r="AW22" s="20">
        <v>0.8</v>
      </c>
      <c r="AX22" s="20">
        <v>6.51</v>
      </c>
      <c r="AY22" s="20">
        <v>0</v>
      </c>
      <c r="AZ22" s="20">
        <v>0.83</v>
      </c>
      <c r="BA22" s="20">
        <v>0.91</v>
      </c>
      <c r="BB22" s="20">
        <v>0.66</v>
      </c>
      <c r="BC22" s="20">
        <v>0.39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0.02</v>
      </c>
      <c r="BL22" s="20">
        <v>0</v>
      </c>
      <c r="BM22" s="20">
        <v>0.01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0.08</v>
      </c>
      <c r="BT22" s="20">
        <v>0</v>
      </c>
      <c r="BU22" s="20">
        <v>0</v>
      </c>
      <c r="BV22" s="20">
        <v>0.21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38.33</v>
      </c>
      <c r="CC22" s="24"/>
      <c r="CD22" s="24"/>
      <c r="CE22" s="20">
        <v>66.430000000000007</v>
      </c>
      <c r="CF22" s="20"/>
      <c r="CG22" s="20">
        <v>232.49</v>
      </c>
      <c r="CH22" s="20">
        <v>43.06</v>
      </c>
      <c r="CI22" s="20">
        <v>137.78</v>
      </c>
      <c r="CJ22" s="20">
        <v>1995.64</v>
      </c>
      <c r="CK22" s="20">
        <v>649.21</v>
      </c>
      <c r="CL22" s="20">
        <v>1322.42</v>
      </c>
      <c r="CM22" s="20">
        <v>31.43</v>
      </c>
      <c r="CN22" s="20">
        <v>18.3</v>
      </c>
      <c r="CO22" s="20">
        <v>24.87</v>
      </c>
      <c r="CP22" s="20">
        <v>0</v>
      </c>
      <c r="CQ22" s="20">
        <v>0.19</v>
      </c>
      <c r="CR22" s="28"/>
    </row>
    <row r="23" spans="1:96" s="26" customFormat="1" ht="47.25" x14ac:dyDescent="0.25">
      <c r="A23" s="21" t="str">
        <f>"40/3"</f>
        <v>40/3</v>
      </c>
      <c r="B23" s="27" t="s">
        <v>259</v>
      </c>
      <c r="C23" s="23" t="str">
        <f>"130"</f>
        <v>130</v>
      </c>
      <c r="D23" s="23">
        <v>7.41</v>
      </c>
      <c r="E23" s="23">
        <v>0</v>
      </c>
      <c r="F23" s="23">
        <v>7.49</v>
      </c>
      <c r="G23" s="23">
        <v>8.51</v>
      </c>
      <c r="H23" s="23">
        <v>39.479999999999997</v>
      </c>
      <c r="I23" s="23">
        <v>244.08722779999997</v>
      </c>
      <c r="J23" s="23">
        <v>1.17</v>
      </c>
      <c r="K23" s="23">
        <v>4.2300000000000004</v>
      </c>
      <c r="L23" s="23">
        <v>0</v>
      </c>
      <c r="M23" s="23">
        <v>0</v>
      </c>
      <c r="N23" s="23">
        <v>2.5099999999999998</v>
      </c>
      <c r="O23" s="23">
        <v>30.18</v>
      </c>
      <c r="P23" s="23">
        <v>6.79</v>
      </c>
      <c r="Q23" s="23">
        <v>0</v>
      </c>
      <c r="R23" s="23">
        <v>0</v>
      </c>
      <c r="S23" s="23">
        <v>7.0000000000000007E-2</v>
      </c>
      <c r="T23" s="23">
        <v>1.6</v>
      </c>
      <c r="U23" s="23">
        <v>130.85</v>
      </c>
      <c r="V23" s="23">
        <v>242.9</v>
      </c>
      <c r="W23" s="23">
        <v>18.21</v>
      </c>
      <c r="X23" s="23">
        <v>110</v>
      </c>
      <c r="Y23" s="23">
        <v>168.14</v>
      </c>
      <c r="Z23" s="23">
        <v>3.66</v>
      </c>
      <c r="AA23" s="23">
        <v>0</v>
      </c>
      <c r="AB23" s="23">
        <v>1252.78</v>
      </c>
      <c r="AC23" s="23">
        <v>261.2</v>
      </c>
      <c r="AD23" s="23">
        <v>3.42</v>
      </c>
      <c r="AE23" s="23">
        <v>0.2</v>
      </c>
      <c r="AF23" s="23">
        <v>0.11</v>
      </c>
      <c r="AG23" s="23">
        <v>2.13</v>
      </c>
      <c r="AH23" s="23">
        <v>4.51</v>
      </c>
      <c r="AI23" s="23">
        <v>0.78</v>
      </c>
      <c r="AJ23" s="20">
        <v>0</v>
      </c>
      <c r="AK23" s="20">
        <v>336.91</v>
      </c>
      <c r="AL23" s="20">
        <v>262.86</v>
      </c>
      <c r="AM23" s="20">
        <v>424.16</v>
      </c>
      <c r="AN23" s="20">
        <v>302.57</v>
      </c>
      <c r="AO23" s="20">
        <v>180.98</v>
      </c>
      <c r="AP23" s="20">
        <v>228.76</v>
      </c>
      <c r="AQ23" s="20">
        <v>102.16</v>
      </c>
      <c r="AR23" s="20">
        <v>336.57</v>
      </c>
      <c r="AS23" s="20">
        <v>331.9</v>
      </c>
      <c r="AT23" s="20">
        <v>634.6</v>
      </c>
      <c r="AU23" s="20">
        <v>635.96</v>
      </c>
      <c r="AV23" s="20">
        <v>170.37</v>
      </c>
      <c r="AW23" s="20">
        <v>408.28</v>
      </c>
      <c r="AX23" s="20">
        <v>1299.1300000000001</v>
      </c>
      <c r="AY23" s="20">
        <v>0</v>
      </c>
      <c r="AZ23" s="20">
        <v>284.73</v>
      </c>
      <c r="BA23" s="20">
        <v>344.68</v>
      </c>
      <c r="BB23" s="20">
        <v>243.91</v>
      </c>
      <c r="BC23" s="20">
        <v>186.97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0.01</v>
      </c>
      <c r="BJ23" s="20">
        <v>0</v>
      </c>
      <c r="BK23" s="20">
        <v>0.64</v>
      </c>
      <c r="BL23" s="20">
        <v>0</v>
      </c>
      <c r="BM23" s="20">
        <v>0.26</v>
      </c>
      <c r="BN23" s="20">
        <v>0.02</v>
      </c>
      <c r="BO23" s="20">
        <v>0.04</v>
      </c>
      <c r="BP23" s="20">
        <v>0</v>
      </c>
      <c r="BQ23" s="20">
        <v>0</v>
      </c>
      <c r="BR23" s="20">
        <v>0.01</v>
      </c>
      <c r="BS23" s="20">
        <v>1.92</v>
      </c>
      <c r="BT23" s="20">
        <v>0.01</v>
      </c>
      <c r="BU23" s="20">
        <v>0</v>
      </c>
      <c r="BV23" s="20">
        <v>4.47</v>
      </c>
      <c r="BW23" s="20">
        <v>0.05</v>
      </c>
      <c r="BX23" s="20">
        <v>0</v>
      </c>
      <c r="BY23" s="20">
        <v>0</v>
      </c>
      <c r="BZ23" s="20">
        <v>0</v>
      </c>
      <c r="CA23" s="20">
        <v>0</v>
      </c>
      <c r="CB23" s="20">
        <v>122</v>
      </c>
      <c r="CC23" s="24"/>
      <c r="CD23" s="24"/>
      <c r="CE23" s="20">
        <v>208.8</v>
      </c>
      <c r="CF23" s="20"/>
      <c r="CG23" s="20">
        <v>9.6</v>
      </c>
      <c r="CH23" s="20">
        <v>6.1</v>
      </c>
      <c r="CI23" s="20">
        <v>7.85</v>
      </c>
      <c r="CJ23" s="20">
        <v>1380</v>
      </c>
      <c r="CK23" s="20">
        <v>648.36</v>
      </c>
      <c r="CL23" s="20">
        <v>1014.18</v>
      </c>
      <c r="CM23" s="20">
        <v>19.97</v>
      </c>
      <c r="CN23" s="20">
        <v>13.07</v>
      </c>
      <c r="CO23" s="20">
        <v>16.52</v>
      </c>
      <c r="CP23" s="20">
        <v>0</v>
      </c>
      <c r="CQ23" s="20">
        <v>0.33</v>
      </c>
      <c r="CR23" s="28"/>
    </row>
    <row r="24" spans="1:96" s="26" customFormat="1" x14ac:dyDescent="0.25">
      <c r="A24" s="21" t="str">
        <f>"8/15"</f>
        <v>8/15</v>
      </c>
      <c r="B24" s="27" t="s">
        <v>97</v>
      </c>
      <c r="C24" s="23" t="str">
        <f>"20"</f>
        <v>20</v>
      </c>
      <c r="D24" s="23">
        <v>1.32</v>
      </c>
      <c r="E24" s="23">
        <v>0</v>
      </c>
      <c r="F24" s="23">
        <v>0.13</v>
      </c>
      <c r="G24" s="23">
        <v>0.13</v>
      </c>
      <c r="H24" s="23">
        <v>9.3800000000000008</v>
      </c>
      <c r="I24" s="23">
        <v>44.780199999999994</v>
      </c>
      <c r="J24" s="23">
        <v>0</v>
      </c>
      <c r="K24" s="23">
        <v>0</v>
      </c>
      <c r="L24" s="23">
        <v>0</v>
      </c>
      <c r="M24" s="23">
        <v>0</v>
      </c>
      <c r="N24" s="23">
        <v>0.22</v>
      </c>
      <c r="O24" s="23">
        <v>9.1199999999999992</v>
      </c>
      <c r="P24" s="23">
        <v>0.04</v>
      </c>
      <c r="Q24" s="23">
        <v>0</v>
      </c>
      <c r="R24" s="23">
        <v>0</v>
      </c>
      <c r="S24" s="23">
        <v>0</v>
      </c>
      <c r="T24" s="23">
        <v>0.36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0">
        <v>0</v>
      </c>
      <c r="AK24" s="20">
        <v>63.86</v>
      </c>
      <c r="AL24" s="20">
        <v>66.47</v>
      </c>
      <c r="AM24" s="20">
        <v>101.79</v>
      </c>
      <c r="AN24" s="20">
        <v>33.76</v>
      </c>
      <c r="AO24" s="20">
        <v>20.010000000000002</v>
      </c>
      <c r="AP24" s="20">
        <v>40.020000000000003</v>
      </c>
      <c r="AQ24" s="20">
        <v>15.14</v>
      </c>
      <c r="AR24" s="20">
        <v>72.38</v>
      </c>
      <c r="AS24" s="20">
        <v>44.89</v>
      </c>
      <c r="AT24" s="20">
        <v>62.64</v>
      </c>
      <c r="AU24" s="20">
        <v>51.68</v>
      </c>
      <c r="AV24" s="20">
        <v>27.14</v>
      </c>
      <c r="AW24" s="20">
        <v>48.02</v>
      </c>
      <c r="AX24" s="20">
        <v>401.59</v>
      </c>
      <c r="AY24" s="20">
        <v>0</v>
      </c>
      <c r="AZ24" s="20">
        <v>130.85</v>
      </c>
      <c r="BA24" s="20">
        <v>56.9</v>
      </c>
      <c r="BB24" s="20">
        <v>37.76</v>
      </c>
      <c r="BC24" s="20">
        <v>29.93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0.02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0.01</v>
      </c>
      <c r="BT24" s="20">
        <v>0</v>
      </c>
      <c r="BU24" s="20">
        <v>0</v>
      </c>
      <c r="BV24" s="20">
        <v>0.06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7.82</v>
      </c>
      <c r="CC24" s="24"/>
      <c r="CD24" s="24"/>
      <c r="CE24" s="20">
        <v>0</v>
      </c>
      <c r="CF24" s="20"/>
      <c r="CG24" s="20">
        <v>0</v>
      </c>
      <c r="CH24" s="20">
        <v>0</v>
      </c>
      <c r="CI24" s="20">
        <v>0</v>
      </c>
      <c r="CJ24" s="20">
        <v>1330</v>
      </c>
      <c r="CK24" s="20">
        <v>512.4</v>
      </c>
      <c r="CL24" s="20">
        <v>921.2</v>
      </c>
      <c r="CM24" s="20">
        <v>10.64</v>
      </c>
      <c r="CN24" s="20">
        <v>10.64</v>
      </c>
      <c r="CO24" s="20">
        <v>10.64</v>
      </c>
      <c r="CP24" s="20">
        <v>0</v>
      </c>
      <c r="CQ24" s="20">
        <v>0</v>
      </c>
      <c r="CR24" s="28"/>
    </row>
    <row r="25" spans="1:96" s="26" customFormat="1" x14ac:dyDescent="0.25">
      <c r="A25" s="21" t="str">
        <f>"8/16"</f>
        <v>8/16</v>
      </c>
      <c r="B25" s="27" t="s">
        <v>106</v>
      </c>
      <c r="C25" s="23" t="str">
        <f>"30"</f>
        <v>30</v>
      </c>
      <c r="D25" s="23">
        <v>1.98</v>
      </c>
      <c r="E25" s="23">
        <v>0</v>
      </c>
      <c r="F25" s="23">
        <v>0.36</v>
      </c>
      <c r="G25" s="23">
        <v>0.36</v>
      </c>
      <c r="H25" s="23">
        <v>12.51</v>
      </c>
      <c r="I25" s="23">
        <v>58.014000000000003</v>
      </c>
      <c r="J25" s="23">
        <v>0.06</v>
      </c>
      <c r="K25" s="23">
        <v>0</v>
      </c>
      <c r="L25" s="23">
        <v>0</v>
      </c>
      <c r="M25" s="23">
        <v>0</v>
      </c>
      <c r="N25" s="23">
        <v>0.36</v>
      </c>
      <c r="O25" s="23">
        <v>9.66</v>
      </c>
      <c r="P25" s="23">
        <v>2.4900000000000002</v>
      </c>
      <c r="Q25" s="23">
        <v>0</v>
      </c>
      <c r="R25" s="23">
        <v>0</v>
      </c>
      <c r="S25" s="23">
        <v>0.3</v>
      </c>
      <c r="T25" s="23">
        <v>0.75</v>
      </c>
      <c r="U25" s="23">
        <v>183</v>
      </c>
      <c r="V25" s="23">
        <v>73.5</v>
      </c>
      <c r="W25" s="23">
        <v>10.5</v>
      </c>
      <c r="X25" s="23">
        <v>14.1</v>
      </c>
      <c r="Y25" s="23">
        <v>47.4</v>
      </c>
      <c r="Z25" s="23">
        <v>1.17</v>
      </c>
      <c r="AA25" s="23">
        <v>0</v>
      </c>
      <c r="AB25" s="23">
        <v>1.5</v>
      </c>
      <c r="AC25" s="23">
        <v>0.3</v>
      </c>
      <c r="AD25" s="23">
        <v>0.42</v>
      </c>
      <c r="AE25" s="23">
        <v>0.05</v>
      </c>
      <c r="AF25" s="23">
        <v>0.02</v>
      </c>
      <c r="AG25" s="23">
        <v>0.21</v>
      </c>
      <c r="AH25" s="23">
        <v>0.6</v>
      </c>
      <c r="AI25" s="23">
        <v>0</v>
      </c>
      <c r="AJ25" s="20">
        <v>0</v>
      </c>
      <c r="AK25" s="20">
        <v>96.6</v>
      </c>
      <c r="AL25" s="20">
        <v>74.400000000000006</v>
      </c>
      <c r="AM25" s="20">
        <v>128.1</v>
      </c>
      <c r="AN25" s="20">
        <v>66.900000000000006</v>
      </c>
      <c r="AO25" s="20">
        <v>27.9</v>
      </c>
      <c r="AP25" s="20">
        <v>59.4</v>
      </c>
      <c r="AQ25" s="20">
        <v>24</v>
      </c>
      <c r="AR25" s="20">
        <v>111.3</v>
      </c>
      <c r="AS25" s="20">
        <v>89.1</v>
      </c>
      <c r="AT25" s="20">
        <v>87.3</v>
      </c>
      <c r="AU25" s="20">
        <v>139.19999999999999</v>
      </c>
      <c r="AV25" s="20">
        <v>37.200000000000003</v>
      </c>
      <c r="AW25" s="20">
        <v>93</v>
      </c>
      <c r="AX25" s="20">
        <v>467.7</v>
      </c>
      <c r="AY25" s="20">
        <v>0</v>
      </c>
      <c r="AZ25" s="20">
        <v>157.80000000000001</v>
      </c>
      <c r="BA25" s="20">
        <v>87.3</v>
      </c>
      <c r="BB25" s="20">
        <v>54</v>
      </c>
      <c r="BC25" s="20">
        <v>39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0.04</v>
      </c>
      <c r="BL25" s="20">
        <v>0</v>
      </c>
      <c r="BM25" s="20">
        <v>0</v>
      </c>
      <c r="BN25" s="20">
        <v>0.01</v>
      </c>
      <c r="BO25" s="20">
        <v>0</v>
      </c>
      <c r="BP25" s="20">
        <v>0</v>
      </c>
      <c r="BQ25" s="20">
        <v>0</v>
      </c>
      <c r="BR25" s="20">
        <v>0</v>
      </c>
      <c r="BS25" s="20">
        <v>0.03</v>
      </c>
      <c r="BT25" s="20">
        <v>0</v>
      </c>
      <c r="BU25" s="20">
        <v>0</v>
      </c>
      <c r="BV25" s="20">
        <v>0.14000000000000001</v>
      </c>
      <c r="BW25" s="20">
        <v>0.02</v>
      </c>
      <c r="BX25" s="20">
        <v>0</v>
      </c>
      <c r="BY25" s="20">
        <v>0</v>
      </c>
      <c r="BZ25" s="20">
        <v>0</v>
      </c>
      <c r="CA25" s="20">
        <v>0</v>
      </c>
      <c r="CB25" s="20">
        <v>14.1</v>
      </c>
      <c r="CC25" s="24"/>
      <c r="CD25" s="24"/>
      <c r="CE25" s="20">
        <v>0.25</v>
      </c>
      <c r="CF25" s="20"/>
      <c r="CG25" s="20">
        <v>7</v>
      </c>
      <c r="CH25" s="20">
        <v>7</v>
      </c>
      <c r="CI25" s="20">
        <v>7</v>
      </c>
      <c r="CJ25" s="20">
        <v>1330</v>
      </c>
      <c r="CK25" s="20">
        <v>512.4</v>
      </c>
      <c r="CL25" s="20">
        <v>921.2</v>
      </c>
      <c r="CM25" s="20">
        <v>13.3</v>
      </c>
      <c r="CN25" s="20">
        <v>11.06</v>
      </c>
      <c r="CO25" s="20">
        <v>12.18</v>
      </c>
      <c r="CP25" s="20">
        <v>0</v>
      </c>
      <c r="CQ25" s="20">
        <v>0</v>
      </c>
      <c r="CR25" s="28"/>
    </row>
    <row r="26" spans="1:96" s="20" customFormat="1" ht="31.5" x14ac:dyDescent="0.25">
      <c r="A26" s="21" t="str">
        <f>"6/10"</f>
        <v>6/10</v>
      </c>
      <c r="B26" s="27" t="s">
        <v>204</v>
      </c>
      <c r="C26" s="23" t="str">
        <f>"150"</f>
        <v>150</v>
      </c>
      <c r="D26" s="23">
        <v>0.15</v>
      </c>
      <c r="E26" s="23">
        <v>0</v>
      </c>
      <c r="F26" s="23">
        <v>0.06</v>
      </c>
      <c r="G26" s="23">
        <v>0.06</v>
      </c>
      <c r="H26" s="23">
        <v>9.09</v>
      </c>
      <c r="I26" s="23">
        <v>35.472120000000004</v>
      </c>
      <c r="J26" s="23">
        <v>0.02</v>
      </c>
      <c r="K26" s="23">
        <v>0</v>
      </c>
      <c r="L26" s="23">
        <v>0</v>
      </c>
      <c r="M26" s="23">
        <v>0</v>
      </c>
      <c r="N26" s="23">
        <v>8.41</v>
      </c>
      <c r="O26" s="23">
        <v>0</v>
      </c>
      <c r="P26" s="23">
        <v>0.68</v>
      </c>
      <c r="Q26" s="23">
        <v>0</v>
      </c>
      <c r="R26" s="23">
        <v>0</v>
      </c>
      <c r="S26" s="23">
        <v>0.35</v>
      </c>
      <c r="T26" s="23">
        <v>0.14000000000000001</v>
      </c>
      <c r="U26" s="23">
        <v>4.83</v>
      </c>
      <c r="V26" s="23">
        <v>52.2</v>
      </c>
      <c r="W26" s="23">
        <v>5.46</v>
      </c>
      <c r="X26" s="23">
        <v>4.42</v>
      </c>
      <c r="Y26" s="23">
        <v>4.5999999999999996</v>
      </c>
      <c r="Z26" s="23">
        <v>0.21</v>
      </c>
      <c r="AA26" s="23">
        <v>0</v>
      </c>
      <c r="AB26" s="23">
        <v>13.5</v>
      </c>
      <c r="AC26" s="23">
        <v>2.5499999999999998</v>
      </c>
      <c r="AD26" s="23">
        <v>0.11</v>
      </c>
      <c r="AE26" s="23">
        <v>0</v>
      </c>
      <c r="AF26" s="23">
        <v>0.01</v>
      </c>
      <c r="AG26" s="23">
        <v>0.04</v>
      </c>
      <c r="AH26" s="23">
        <v>0.06</v>
      </c>
      <c r="AI26" s="23">
        <v>12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170</v>
      </c>
      <c r="CC26" s="24"/>
      <c r="CD26" s="24"/>
      <c r="CE26" s="20">
        <v>2.25</v>
      </c>
      <c r="CG26" s="20">
        <v>1.61</v>
      </c>
      <c r="CH26" s="20">
        <v>1.61</v>
      </c>
      <c r="CI26" s="20">
        <v>1.61</v>
      </c>
      <c r="CJ26" s="20">
        <v>190.75</v>
      </c>
      <c r="CK26" s="20">
        <v>73.64</v>
      </c>
      <c r="CL26" s="20">
        <v>132.19999999999999</v>
      </c>
      <c r="CM26" s="20">
        <v>16.329999999999998</v>
      </c>
      <c r="CN26" s="20">
        <v>9.7200000000000006</v>
      </c>
      <c r="CO26" s="20">
        <v>13.02</v>
      </c>
      <c r="CP26" s="20">
        <v>7.5</v>
      </c>
      <c r="CQ26" s="20">
        <v>0</v>
      </c>
      <c r="CR26" s="29"/>
    </row>
    <row r="27" spans="1:96" s="30" customFormat="1" x14ac:dyDescent="0.25">
      <c r="A27" s="31"/>
      <c r="B27" s="32" t="s">
        <v>290</v>
      </c>
      <c r="C27" s="33"/>
      <c r="D27" s="33">
        <v>18.38</v>
      </c>
      <c r="E27" s="33">
        <v>5.56</v>
      </c>
      <c r="F27" s="33">
        <v>15.19</v>
      </c>
      <c r="G27" s="33">
        <v>14.44</v>
      </c>
      <c r="H27" s="33">
        <v>84.98</v>
      </c>
      <c r="I27" s="33">
        <v>531.39</v>
      </c>
      <c r="J27" s="33">
        <v>2.59</v>
      </c>
      <c r="K27" s="33">
        <v>7.6</v>
      </c>
      <c r="L27" s="33">
        <v>0</v>
      </c>
      <c r="M27" s="33">
        <v>0</v>
      </c>
      <c r="N27" s="33">
        <v>15.92</v>
      </c>
      <c r="O27" s="33">
        <v>56.97</v>
      </c>
      <c r="P27" s="33">
        <v>12.09</v>
      </c>
      <c r="Q27" s="33">
        <v>0</v>
      </c>
      <c r="R27" s="33">
        <v>0</v>
      </c>
      <c r="S27" s="33">
        <v>0.97</v>
      </c>
      <c r="T27" s="33">
        <v>5.31</v>
      </c>
      <c r="U27" s="33">
        <v>627.6</v>
      </c>
      <c r="V27" s="33">
        <v>747.75</v>
      </c>
      <c r="W27" s="33">
        <v>63.44</v>
      </c>
      <c r="X27" s="33">
        <v>153.22999999999999</v>
      </c>
      <c r="Y27" s="33">
        <v>301.22000000000003</v>
      </c>
      <c r="Z27" s="33">
        <v>6.14</v>
      </c>
      <c r="AA27" s="33">
        <v>6.69</v>
      </c>
      <c r="AB27" s="33">
        <v>2513.81</v>
      </c>
      <c r="AC27" s="33">
        <v>521.23</v>
      </c>
      <c r="AD27" s="33">
        <v>6.92</v>
      </c>
      <c r="AE27" s="33">
        <v>0.34</v>
      </c>
      <c r="AF27" s="33">
        <v>0.21</v>
      </c>
      <c r="AG27" s="33">
        <v>3.91</v>
      </c>
      <c r="AH27" s="33">
        <v>9.15</v>
      </c>
      <c r="AI27" s="33">
        <v>17.73</v>
      </c>
      <c r="AJ27" s="34">
        <v>0</v>
      </c>
      <c r="AK27" s="34">
        <v>902.42</v>
      </c>
      <c r="AL27" s="34">
        <v>728.25</v>
      </c>
      <c r="AM27" s="34">
        <v>1225.75</v>
      </c>
      <c r="AN27" s="34">
        <v>1062.52</v>
      </c>
      <c r="AO27" s="34">
        <v>405.79</v>
      </c>
      <c r="AP27" s="34">
        <v>701.53</v>
      </c>
      <c r="AQ27" s="34">
        <v>222.2</v>
      </c>
      <c r="AR27" s="34">
        <v>590.55999999999995</v>
      </c>
      <c r="AS27" s="34">
        <v>548.41</v>
      </c>
      <c r="AT27" s="34">
        <v>915.45</v>
      </c>
      <c r="AU27" s="34">
        <v>1032.55</v>
      </c>
      <c r="AV27" s="34">
        <v>508.27</v>
      </c>
      <c r="AW27" s="34">
        <v>616.38</v>
      </c>
      <c r="AX27" s="34">
        <v>2547.2399999999998</v>
      </c>
      <c r="AY27" s="34">
        <v>0</v>
      </c>
      <c r="AZ27" s="34">
        <v>653.72</v>
      </c>
      <c r="BA27" s="34">
        <v>557.85</v>
      </c>
      <c r="BB27" s="34">
        <v>390.28</v>
      </c>
      <c r="BC27" s="34">
        <v>280.08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1.03</v>
      </c>
      <c r="BL27" s="34">
        <v>0</v>
      </c>
      <c r="BM27" s="34">
        <v>0.46</v>
      </c>
      <c r="BN27" s="34">
        <v>0.04</v>
      </c>
      <c r="BO27" s="34">
        <v>7.0000000000000007E-2</v>
      </c>
      <c r="BP27" s="34">
        <v>0</v>
      </c>
      <c r="BQ27" s="34">
        <v>0</v>
      </c>
      <c r="BR27" s="34">
        <v>0.02</v>
      </c>
      <c r="BS27" s="34">
        <v>3.16</v>
      </c>
      <c r="BT27" s="34">
        <v>0.01</v>
      </c>
      <c r="BU27" s="34">
        <v>0</v>
      </c>
      <c r="BV27" s="34">
        <v>7.74</v>
      </c>
      <c r="BW27" s="34">
        <v>0.08</v>
      </c>
      <c r="BX27" s="34">
        <v>0</v>
      </c>
      <c r="BY27" s="34">
        <v>0</v>
      </c>
      <c r="BZ27" s="34">
        <v>0</v>
      </c>
      <c r="CA27" s="34">
        <v>0</v>
      </c>
      <c r="CB27" s="34">
        <v>552.33000000000004</v>
      </c>
      <c r="CC27" s="25"/>
      <c r="CD27" s="25">
        <f>$I$27/$I$34*100</f>
        <v>50.608571428571423</v>
      </c>
      <c r="CE27" s="34">
        <v>425.66</v>
      </c>
      <c r="CF27" s="34"/>
      <c r="CG27" s="34">
        <v>329.27</v>
      </c>
      <c r="CH27" s="34">
        <v>107.46</v>
      </c>
      <c r="CI27" s="34">
        <v>218.36</v>
      </c>
      <c r="CJ27" s="34">
        <v>8918.75</v>
      </c>
      <c r="CK27" s="34">
        <v>3295.67</v>
      </c>
      <c r="CL27" s="34">
        <v>6107.21</v>
      </c>
      <c r="CM27" s="34">
        <v>146.4</v>
      </c>
      <c r="CN27" s="34">
        <v>90.84</v>
      </c>
      <c r="CO27" s="34">
        <v>118.62</v>
      </c>
      <c r="CP27" s="34">
        <v>7.5</v>
      </c>
      <c r="CQ27" s="34">
        <v>0.97</v>
      </c>
    </row>
    <row r="28" spans="1:96" x14ac:dyDescent="0.25">
      <c r="A28" s="21"/>
      <c r="B28" s="22" t="s">
        <v>291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"11/3"</f>
        <v>11/3</v>
      </c>
      <c r="B29" s="27" t="s">
        <v>249</v>
      </c>
      <c r="C29" s="23" t="str">
        <f>"150"</f>
        <v>150</v>
      </c>
      <c r="D29" s="23">
        <v>3.5</v>
      </c>
      <c r="E29" s="23">
        <v>0</v>
      </c>
      <c r="F29" s="23">
        <v>2.85</v>
      </c>
      <c r="G29" s="23">
        <v>3.24</v>
      </c>
      <c r="H29" s="23">
        <v>17.350000000000001</v>
      </c>
      <c r="I29" s="23">
        <v>101.11583900000011</v>
      </c>
      <c r="J29" s="23">
        <v>0.38</v>
      </c>
      <c r="K29" s="23">
        <v>1.95</v>
      </c>
      <c r="L29" s="23">
        <v>0</v>
      </c>
      <c r="M29" s="23">
        <v>0</v>
      </c>
      <c r="N29" s="23">
        <v>11.52</v>
      </c>
      <c r="O29" s="23">
        <v>2.04</v>
      </c>
      <c r="P29" s="23">
        <v>3.79</v>
      </c>
      <c r="Q29" s="23">
        <v>0</v>
      </c>
      <c r="R29" s="23">
        <v>0</v>
      </c>
      <c r="S29" s="23">
        <v>0.57999999999999996</v>
      </c>
      <c r="T29" s="23">
        <v>1.83</v>
      </c>
      <c r="U29" s="23">
        <v>170.93</v>
      </c>
      <c r="V29" s="23">
        <v>493.93</v>
      </c>
      <c r="W29" s="23">
        <v>79.87</v>
      </c>
      <c r="X29" s="23">
        <v>30.33</v>
      </c>
      <c r="Y29" s="23">
        <v>60.61</v>
      </c>
      <c r="Z29" s="23">
        <v>1.1000000000000001</v>
      </c>
      <c r="AA29" s="23">
        <v>0</v>
      </c>
      <c r="AB29" s="23">
        <v>1467.2</v>
      </c>
      <c r="AC29" s="23">
        <v>305.10000000000002</v>
      </c>
      <c r="AD29" s="23">
        <v>1.62</v>
      </c>
      <c r="AE29" s="23">
        <v>0.05</v>
      </c>
      <c r="AF29" s="23">
        <v>7.0000000000000007E-2</v>
      </c>
      <c r="AG29" s="23">
        <v>1.1200000000000001</v>
      </c>
      <c r="AH29" s="23">
        <v>1.84</v>
      </c>
      <c r="AI29" s="23">
        <v>31.3</v>
      </c>
      <c r="AJ29" s="20">
        <v>0</v>
      </c>
      <c r="AK29" s="20">
        <v>112.03</v>
      </c>
      <c r="AL29" s="20">
        <v>96.96</v>
      </c>
      <c r="AM29" s="20">
        <v>131.21</v>
      </c>
      <c r="AN29" s="20">
        <v>109.89</v>
      </c>
      <c r="AO29" s="20">
        <v>40.74</v>
      </c>
      <c r="AP29" s="20">
        <v>85.19</v>
      </c>
      <c r="AQ29" s="20">
        <v>19.93</v>
      </c>
      <c r="AR29" s="20">
        <v>107.96</v>
      </c>
      <c r="AS29" s="20">
        <v>129.54</v>
      </c>
      <c r="AT29" s="20">
        <v>152.91</v>
      </c>
      <c r="AU29" s="20">
        <v>303.48</v>
      </c>
      <c r="AV29" s="20">
        <v>52.38</v>
      </c>
      <c r="AW29" s="20">
        <v>89.07</v>
      </c>
      <c r="AX29" s="20">
        <v>559.46</v>
      </c>
      <c r="AY29" s="20">
        <v>0</v>
      </c>
      <c r="AZ29" s="20">
        <v>125.87</v>
      </c>
      <c r="BA29" s="20">
        <v>113.04</v>
      </c>
      <c r="BB29" s="20">
        <v>89.49</v>
      </c>
      <c r="BC29" s="20">
        <v>39.29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0.17</v>
      </c>
      <c r="BL29" s="20">
        <v>0</v>
      </c>
      <c r="BM29" s="20">
        <v>0.11</v>
      </c>
      <c r="BN29" s="20">
        <v>0.01</v>
      </c>
      <c r="BO29" s="20">
        <v>0.02</v>
      </c>
      <c r="BP29" s="20">
        <v>0</v>
      </c>
      <c r="BQ29" s="20">
        <v>0</v>
      </c>
      <c r="BR29" s="20">
        <v>0</v>
      </c>
      <c r="BS29" s="20">
        <v>0.63</v>
      </c>
      <c r="BT29" s="20">
        <v>0</v>
      </c>
      <c r="BU29" s="20">
        <v>0</v>
      </c>
      <c r="BV29" s="20">
        <v>1.79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210.91</v>
      </c>
      <c r="CC29" s="24"/>
      <c r="CD29" s="24"/>
      <c r="CE29" s="20">
        <v>244.53</v>
      </c>
      <c r="CF29" s="20"/>
      <c r="CG29" s="20">
        <v>14.27</v>
      </c>
      <c r="CH29" s="20">
        <v>5.96</v>
      </c>
      <c r="CI29" s="20">
        <v>10.119999999999999</v>
      </c>
      <c r="CJ29" s="20">
        <v>849.45</v>
      </c>
      <c r="CK29" s="20">
        <v>209.72</v>
      </c>
      <c r="CL29" s="20">
        <v>529.59</v>
      </c>
      <c r="CM29" s="20">
        <v>17</v>
      </c>
      <c r="CN29" s="20">
        <v>14.85</v>
      </c>
      <c r="CO29" s="20">
        <v>15.94</v>
      </c>
      <c r="CP29" s="20">
        <v>3</v>
      </c>
      <c r="CQ29" s="20">
        <v>0.38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1330</v>
      </c>
      <c r="CK30" s="20">
        <v>512.4</v>
      </c>
      <c r="CL30" s="20">
        <v>921.2</v>
      </c>
      <c r="CM30" s="20">
        <v>10.64</v>
      </c>
      <c r="CN30" s="20">
        <v>10.64</v>
      </c>
      <c r="CO30" s="20">
        <v>10.64</v>
      </c>
      <c r="CP30" s="20">
        <v>0</v>
      </c>
      <c r="CQ30" s="20">
        <v>0</v>
      </c>
      <c r="CR30" s="28"/>
    </row>
    <row r="31" spans="1:96" s="20" customFormat="1" x14ac:dyDescent="0.25">
      <c r="A31" s="21" t="str">
        <f>"27/10"</f>
        <v>27/10</v>
      </c>
      <c r="B31" s="27" t="s">
        <v>114</v>
      </c>
      <c r="C31" s="23" t="str">
        <f>"150"</f>
        <v>150</v>
      </c>
      <c r="D31" s="23">
        <v>0.06</v>
      </c>
      <c r="E31" s="23">
        <v>0</v>
      </c>
      <c r="F31" s="23">
        <v>0.01</v>
      </c>
      <c r="G31" s="23">
        <v>0.01</v>
      </c>
      <c r="H31" s="23">
        <v>3.71</v>
      </c>
      <c r="I31" s="23">
        <v>14.414603999999999</v>
      </c>
      <c r="J31" s="23">
        <v>0</v>
      </c>
      <c r="K31" s="23">
        <v>0</v>
      </c>
      <c r="L31" s="23">
        <v>0</v>
      </c>
      <c r="M31" s="23">
        <v>0</v>
      </c>
      <c r="N31" s="23">
        <v>3.68</v>
      </c>
      <c r="O31" s="23">
        <v>0</v>
      </c>
      <c r="P31" s="23">
        <v>0.03</v>
      </c>
      <c r="Q31" s="23">
        <v>0</v>
      </c>
      <c r="R31" s="23">
        <v>0</v>
      </c>
      <c r="S31" s="23">
        <v>0</v>
      </c>
      <c r="T31" s="23">
        <v>0.02</v>
      </c>
      <c r="U31" s="23">
        <v>0.04</v>
      </c>
      <c r="V31" s="23">
        <v>0.11</v>
      </c>
      <c r="W31" s="23">
        <v>0.11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150.03</v>
      </c>
      <c r="CC31" s="24"/>
      <c r="CD31" s="24"/>
      <c r="CE31" s="20">
        <v>0</v>
      </c>
      <c r="CG31" s="20">
        <v>1.44</v>
      </c>
      <c r="CH31" s="20">
        <v>1.44</v>
      </c>
      <c r="CI31" s="20">
        <v>1.44</v>
      </c>
      <c r="CJ31" s="20">
        <v>159.41</v>
      </c>
      <c r="CK31" s="20">
        <v>63.8</v>
      </c>
      <c r="CL31" s="20">
        <v>111.6</v>
      </c>
      <c r="CM31" s="20">
        <v>15.43</v>
      </c>
      <c r="CN31" s="20">
        <v>9.1199999999999992</v>
      </c>
      <c r="CO31" s="20">
        <v>12.28</v>
      </c>
      <c r="CP31" s="20">
        <v>3.75</v>
      </c>
      <c r="CQ31" s="20">
        <v>0</v>
      </c>
      <c r="CR31" s="29"/>
    </row>
    <row r="32" spans="1:96" s="30" customFormat="1" ht="31.5" x14ac:dyDescent="0.25">
      <c r="A32" s="31"/>
      <c r="B32" s="32" t="s">
        <v>293</v>
      </c>
      <c r="C32" s="33"/>
      <c r="D32" s="33">
        <v>4.88</v>
      </c>
      <c r="E32" s="33">
        <v>0</v>
      </c>
      <c r="F32" s="33">
        <v>3</v>
      </c>
      <c r="G32" s="33">
        <v>3.39</v>
      </c>
      <c r="H32" s="33">
        <v>30.45</v>
      </c>
      <c r="I32" s="33">
        <v>160.31</v>
      </c>
      <c r="J32" s="33">
        <v>0.38</v>
      </c>
      <c r="K32" s="33">
        <v>1.95</v>
      </c>
      <c r="L32" s="33">
        <v>0</v>
      </c>
      <c r="M32" s="33">
        <v>0</v>
      </c>
      <c r="N32" s="33">
        <v>15.42</v>
      </c>
      <c r="O32" s="33">
        <v>11.16</v>
      </c>
      <c r="P32" s="33">
        <v>3.86</v>
      </c>
      <c r="Q32" s="33">
        <v>0</v>
      </c>
      <c r="R32" s="33">
        <v>0</v>
      </c>
      <c r="S32" s="33">
        <v>0.57999999999999996</v>
      </c>
      <c r="T32" s="33">
        <v>2.21</v>
      </c>
      <c r="U32" s="33">
        <v>170.97</v>
      </c>
      <c r="V32" s="33">
        <v>494.04</v>
      </c>
      <c r="W32" s="33">
        <v>79.98</v>
      </c>
      <c r="X32" s="33">
        <v>30.33</v>
      </c>
      <c r="Y32" s="33">
        <v>60.61</v>
      </c>
      <c r="Z32" s="33">
        <v>1.1100000000000001</v>
      </c>
      <c r="AA32" s="33">
        <v>0</v>
      </c>
      <c r="AB32" s="33">
        <v>1467.2</v>
      </c>
      <c r="AC32" s="33">
        <v>305.10000000000002</v>
      </c>
      <c r="AD32" s="33">
        <v>1.62</v>
      </c>
      <c r="AE32" s="33">
        <v>0.05</v>
      </c>
      <c r="AF32" s="33">
        <v>7.0000000000000007E-2</v>
      </c>
      <c r="AG32" s="33">
        <v>1.1200000000000001</v>
      </c>
      <c r="AH32" s="33">
        <v>1.84</v>
      </c>
      <c r="AI32" s="33">
        <v>31.3</v>
      </c>
      <c r="AJ32" s="34">
        <v>0</v>
      </c>
      <c r="AK32" s="34">
        <v>175.89</v>
      </c>
      <c r="AL32" s="34">
        <v>163.43</v>
      </c>
      <c r="AM32" s="34">
        <v>233</v>
      </c>
      <c r="AN32" s="34">
        <v>143.65</v>
      </c>
      <c r="AO32" s="34">
        <v>60.75</v>
      </c>
      <c r="AP32" s="34">
        <v>125.21</v>
      </c>
      <c r="AQ32" s="34">
        <v>35.07</v>
      </c>
      <c r="AR32" s="34">
        <v>180.35</v>
      </c>
      <c r="AS32" s="34">
        <v>174.43</v>
      </c>
      <c r="AT32" s="34">
        <v>215.55</v>
      </c>
      <c r="AU32" s="34">
        <v>355.16</v>
      </c>
      <c r="AV32" s="34">
        <v>79.52</v>
      </c>
      <c r="AW32" s="34">
        <v>137.09</v>
      </c>
      <c r="AX32" s="34">
        <v>961.05</v>
      </c>
      <c r="AY32" s="34">
        <v>0</v>
      </c>
      <c r="AZ32" s="34">
        <v>256.72000000000003</v>
      </c>
      <c r="BA32" s="34">
        <v>169.94</v>
      </c>
      <c r="BB32" s="34">
        <v>127.25</v>
      </c>
      <c r="BC32" s="34">
        <v>69.22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0.19</v>
      </c>
      <c r="BL32" s="34">
        <v>0</v>
      </c>
      <c r="BM32" s="34">
        <v>0.11</v>
      </c>
      <c r="BN32" s="34">
        <v>0.01</v>
      </c>
      <c r="BO32" s="34">
        <v>0.02</v>
      </c>
      <c r="BP32" s="34">
        <v>0</v>
      </c>
      <c r="BQ32" s="34">
        <v>0</v>
      </c>
      <c r="BR32" s="34">
        <v>0</v>
      </c>
      <c r="BS32" s="34">
        <v>0.64</v>
      </c>
      <c r="BT32" s="34">
        <v>0</v>
      </c>
      <c r="BU32" s="34">
        <v>0</v>
      </c>
      <c r="BV32" s="34">
        <v>1.85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368.76</v>
      </c>
      <c r="CC32" s="25"/>
      <c r="CD32" s="25">
        <f>$I$32/$I$34*100</f>
        <v>15.267619047619046</v>
      </c>
      <c r="CE32" s="34">
        <v>244.53</v>
      </c>
      <c r="CF32" s="34"/>
      <c r="CG32" s="34">
        <v>15.71</v>
      </c>
      <c r="CH32" s="34">
        <v>7.4</v>
      </c>
      <c r="CI32" s="34">
        <v>11.55</v>
      </c>
      <c r="CJ32" s="34">
        <v>2338.86</v>
      </c>
      <c r="CK32" s="34">
        <v>785.92</v>
      </c>
      <c r="CL32" s="34">
        <v>1562.39</v>
      </c>
      <c r="CM32" s="34">
        <v>43.07</v>
      </c>
      <c r="CN32" s="34">
        <v>34.61</v>
      </c>
      <c r="CO32" s="34">
        <v>38.86</v>
      </c>
      <c r="CP32" s="34">
        <v>6.75</v>
      </c>
      <c r="CQ32" s="34">
        <v>0.38</v>
      </c>
    </row>
    <row r="33" spans="1:95" s="30" customFormat="1" x14ac:dyDescent="0.25">
      <c r="A33" s="31"/>
      <c r="B33" s="32" t="s">
        <v>117</v>
      </c>
      <c r="C33" s="33"/>
      <c r="D33" s="33">
        <v>38.380000000000003</v>
      </c>
      <c r="E33" s="33">
        <v>17.98</v>
      </c>
      <c r="F33" s="33">
        <v>32.92</v>
      </c>
      <c r="G33" s="33">
        <v>23.27</v>
      </c>
      <c r="H33" s="33">
        <v>153.28</v>
      </c>
      <c r="I33" s="33">
        <v>1033.3399999999999</v>
      </c>
      <c r="J33" s="33">
        <v>6.61</v>
      </c>
      <c r="K33" s="33">
        <v>12.55</v>
      </c>
      <c r="L33" s="33">
        <v>0</v>
      </c>
      <c r="M33" s="33">
        <v>0</v>
      </c>
      <c r="N33" s="33">
        <v>47.12</v>
      </c>
      <c r="O33" s="33">
        <v>87.73</v>
      </c>
      <c r="P33" s="33">
        <v>18.43</v>
      </c>
      <c r="Q33" s="33">
        <v>0</v>
      </c>
      <c r="R33" s="33">
        <v>0</v>
      </c>
      <c r="S33" s="33">
        <v>2.63</v>
      </c>
      <c r="T33" s="33">
        <v>10.38</v>
      </c>
      <c r="U33" s="33">
        <v>1300.96</v>
      </c>
      <c r="V33" s="33">
        <v>1666.03</v>
      </c>
      <c r="W33" s="33">
        <v>215.82</v>
      </c>
      <c r="X33" s="33">
        <v>206.16</v>
      </c>
      <c r="Y33" s="33">
        <v>550.35</v>
      </c>
      <c r="Z33" s="33">
        <v>11.81</v>
      </c>
      <c r="AA33" s="33">
        <v>152.97999999999999</v>
      </c>
      <c r="AB33" s="33">
        <v>4058.25</v>
      </c>
      <c r="AC33" s="33">
        <v>1084.98</v>
      </c>
      <c r="AD33" s="33">
        <v>11.61</v>
      </c>
      <c r="AE33" s="33">
        <v>0.49</v>
      </c>
      <c r="AF33" s="33">
        <v>0.64</v>
      </c>
      <c r="AG33" s="33">
        <v>5.64</v>
      </c>
      <c r="AH33" s="33">
        <v>15.39</v>
      </c>
      <c r="AI33" s="33">
        <v>59.81</v>
      </c>
      <c r="AJ33" s="34">
        <v>0</v>
      </c>
      <c r="AK33" s="34">
        <v>1933.95</v>
      </c>
      <c r="AL33" s="34">
        <v>1584.03</v>
      </c>
      <c r="AM33" s="34">
        <v>2692.51</v>
      </c>
      <c r="AN33" s="34">
        <v>2126.5700000000002</v>
      </c>
      <c r="AO33" s="34">
        <v>901.89</v>
      </c>
      <c r="AP33" s="34">
        <v>1485.37</v>
      </c>
      <c r="AQ33" s="34">
        <v>477.5</v>
      </c>
      <c r="AR33" s="34">
        <v>1526.4</v>
      </c>
      <c r="AS33" s="34">
        <v>1486.12</v>
      </c>
      <c r="AT33" s="34">
        <v>1985.76</v>
      </c>
      <c r="AU33" s="34">
        <v>2697.33</v>
      </c>
      <c r="AV33" s="34">
        <v>965.16</v>
      </c>
      <c r="AW33" s="34">
        <v>1250.08</v>
      </c>
      <c r="AX33" s="34">
        <v>6035.87</v>
      </c>
      <c r="AY33" s="34">
        <v>13.49</v>
      </c>
      <c r="AZ33" s="34">
        <v>1561.44</v>
      </c>
      <c r="BA33" s="34">
        <v>1726.36</v>
      </c>
      <c r="BB33" s="34">
        <v>1035.6099999999999</v>
      </c>
      <c r="BC33" s="34">
        <v>682.73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1.5</v>
      </c>
      <c r="BL33" s="34">
        <v>0</v>
      </c>
      <c r="BM33" s="34">
        <v>0.74</v>
      </c>
      <c r="BN33" s="34">
        <v>0.06</v>
      </c>
      <c r="BO33" s="34">
        <v>0.12</v>
      </c>
      <c r="BP33" s="34">
        <v>0</v>
      </c>
      <c r="BQ33" s="34">
        <v>0</v>
      </c>
      <c r="BR33" s="34">
        <v>0.02</v>
      </c>
      <c r="BS33" s="34">
        <v>4.8099999999999996</v>
      </c>
      <c r="BT33" s="34">
        <v>0.01</v>
      </c>
      <c r="BU33" s="34">
        <v>0</v>
      </c>
      <c r="BV33" s="34">
        <v>12.48</v>
      </c>
      <c r="BW33" s="34">
        <v>0.09</v>
      </c>
      <c r="BX33" s="34">
        <v>0</v>
      </c>
      <c r="BY33" s="34">
        <v>0</v>
      </c>
      <c r="BZ33" s="34">
        <v>0</v>
      </c>
      <c r="CA33" s="34">
        <v>0</v>
      </c>
      <c r="CB33" s="34">
        <v>1332.4</v>
      </c>
      <c r="CC33" s="25"/>
      <c r="CD33" s="25"/>
      <c r="CE33" s="34">
        <v>829.35</v>
      </c>
      <c r="CF33" s="34"/>
      <c r="CG33" s="34">
        <v>438.65</v>
      </c>
      <c r="CH33" s="34">
        <v>171.76</v>
      </c>
      <c r="CI33" s="34">
        <v>305.20999999999998</v>
      </c>
      <c r="CJ33" s="34">
        <v>17867.27</v>
      </c>
      <c r="CK33" s="34">
        <v>7385.23</v>
      </c>
      <c r="CL33" s="34">
        <v>12626.25</v>
      </c>
      <c r="CM33" s="34">
        <v>350.88</v>
      </c>
      <c r="CN33" s="34">
        <v>266.04000000000002</v>
      </c>
      <c r="CO33" s="34">
        <v>309.26</v>
      </c>
      <c r="CP33" s="34">
        <v>20.09</v>
      </c>
      <c r="CQ33" s="34">
        <v>2.23</v>
      </c>
    </row>
    <row r="34" spans="1:95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6.8800000000000026</v>
      </c>
      <c r="E35" s="23">
        <f t="shared" si="0"/>
        <v>17.98</v>
      </c>
      <c r="F35" s="23">
        <f t="shared" si="0"/>
        <v>-2.3299999999999983</v>
      </c>
      <c r="G35" s="23">
        <f t="shared" si="0"/>
        <v>23.27</v>
      </c>
      <c r="H35" s="23">
        <f t="shared" si="0"/>
        <v>1.0300000000000011</v>
      </c>
      <c r="I35" s="23">
        <f t="shared" si="0"/>
        <v>-16.660000000000082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1666.03</v>
      </c>
      <c r="W35" s="23">
        <f t="shared" si="1"/>
        <v>215.82</v>
      </c>
      <c r="X35" s="23">
        <f t="shared" si="1"/>
        <v>206.16</v>
      </c>
      <c r="Y35" s="23">
        <f t="shared" si="1"/>
        <v>550.35</v>
      </c>
      <c r="Z35" s="23">
        <f t="shared" si="1"/>
        <v>11.81</v>
      </c>
      <c r="AA35" s="23">
        <f t="shared" si="1"/>
        <v>152.97999999999999</v>
      </c>
      <c r="AB35" s="23">
        <f t="shared" si="1"/>
        <v>4058.25</v>
      </c>
      <c r="AC35" s="23">
        <f t="shared" si="1"/>
        <v>747.48</v>
      </c>
      <c r="AD35" s="23">
        <f t="shared" si="1"/>
        <v>11.61</v>
      </c>
      <c r="AE35" s="23">
        <f t="shared" si="1"/>
        <v>-0.1100000000000001</v>
      </c>
      <c r="AF35" s="23">
        <f t="shared" si="1"/>
        <v>-3.5000000000000031E-2</v>
      </c>
      <c r="AG35" s="23"/>
      <c r="AH35" s="23"/>
      <c r="AI35" s="23">
        <f>AI33-AI34</f>
        <v>26.060000000000002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305.20999999999998</v>
      </c>
      <c r="CJ35" s="20"/>
      <c r="CK35" s="20"/>
      <c r="CL35" s="20">
        <f>CL33-CL34</f>
        <v>12626.25</v>
      </c>
      <c r="CM35" s="20"/>
      <c r="CN35" s="20"/>
      <c r="CO35" s="20">
        <f>CO33-CO34</f>
        <v>309.26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16</v>
      </c>
      <c r="E36" s="23"/>
      <c r="F36" s="23">
        <v>30</v>
      </c>
      <c r="G36" s="23"/>
      <c r="H36" s="23">
        <v>54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130</v>
      </c>
      <c r="F4" s="50"/>
      <c r="G4" s="49">
        <v>173.721249</v>
      </c>
      <c r="H4" s="49">
        <v>11.64</v>
      </c>
      <c r="I4" s="49">
        <v>13.87</v>
      </c>
      <c r="J4" s="51">
        <v>0.62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317</v>
      </c>
      <c r="D6" s="55" t="s">
        <v>314</v>
      </c>
      <c r="E6" s="56">
        <v>20</v>
      </c>
      <c r="F6" s="57"/>
      <c r="G6" s="56">
        <v>53.927093239999984</v>
      </c>
      <c r="H6" s="56">
        <v>1.65</v>
      </c>
      <c r="I6" s="56">
        <v>0.31</v>
      </c>
      <c r="J6" s="58">
        <v>11.2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250</v>
      </c>
      <c r="D14" s="70" t="s">
        <v>245</v>
      </c>
      <c r="E14" s="71">
        <v>30</v>
      </c>
      <c r="F14" s="72"/>
      <c r="G14" s="71">
        <v>26.959243751999995</v>
      </c>
      <c r="H14" s="71">
        <v>0.41</v>
      </c>
      <c r="I14" s="71">
        <v>1.79</v>
      </c>
      <c r="J14" s="73">
        <v>2.7</v>
      </c>
    </row>
    <row r="15" spans="1:10" x14ac:dyDescent="0.25">
      <c r="A15" s="52"/>
      <c r="B15" s="59" t="s">
        <v>143</v>
      </c>
      <c r="C15" s="54" t="s">
        <v>318</v>
      </c>
      <c r="D15" s="55" t="s">
        <v>315</v>
      </c>
      <c r="E15" s="56">
        <v>150</v>
      </c>
      <c r="F15" s="57"/>
      <c r="G15" s="56">
        <v>78.703215</v>
      </c>
      <c r="H15" s="56">
        <v>1.48</v>
      </c>
      <c r="I15" s="56">
        <v>3.25</v>
      </c>
      <c r="J15" s="58">
        <v>11.26</v>
      </c>
    </row>
    <row r="16" spans="1:10" ht="30" x14ac:dyDescent="0.25">
      <c r="A16" s="52"/>
      <c r="B16" s="59" t="s">
        <v>144</v>
      </c>
      <c r="C16" s="54" t="s">
        <v>319</v>
      </c>
      <c r="D16" s="55" t="s">
        <v>316</v>
      </c>
      <c r="E16" s="56">
        <v>50</v>
      </c>
      <c r="F16" s="57"/>
      <c r="G16" s="56">
        <v>43.371865384615383</v>
      </c>
      <c r="H16" s="56">
        <v>5.62</v>
      </c>
      <c r="I16" s="56">
        <v>2.11</v>
      </c>
      <c r="J16" s="58">
        <v>0.54</v>
      </c>
    </row>
    <row r="17" spans="1:10" x14ac:dyDescent="0.25">
      <c r="A17" s="52"/>
      <c r="B17" s="59" t="s">
        <v>146</v>
      </c>
      <c r="C17" s="54" t="s">
        <v>263</v>
      </c>
      <c r="D17" s="55" t="s">
        <v>259</v>
      </c>
      <c r="E17" s="56">
        <v>130</v>
      </c>
      <c r="F17" s="57"/>
      <c r="G17" s="56">
        <v>244.08722779999997</v>
      </c>
      <c r="H17" s="56">
        <v>7.41</v>
      </c>
      <c r="I17" s="56">
        <v>7.49</v>
      </c>
      <c r="J17" s="58">
        <v>39.479999999999997</v>
      </c>
    </row>
    <row r="18" spans="1:10" x14ac:dyDescent="0.25">
      <c r="A18" s="52"/>
      <c r="B18" s="59" t="s">
        <v>148</v>
      </c>
      <c r="C18" s="54" t="s">
        <v>122</v>
      </c>
      <c r="D18" s="55" t="s">
        <v>97</v>
      </c>
      <c r="E18" s="56">
        <v>20</v>
      </c>
      <c r="F18" s="57"/>
      <c r="G18" s="56">
        <v>44.780199999999994</v>
      </c>
      <c r="H18" s="56">
        <v>1.32</v>
      </c>
      <c r="I18" s="56">
        <v>0.13</v>
      </c>
      <c r="J18" s="58">
        <v>9.3800000000000008</v>
      </c>
    </row>
    <row r="19" spans="1:10" x14ac:dyDescent="0.25">
      <c r="A19" s="52"/>
      <c r="B19" s="59" t="s">
        <v>150</v>
      </c>
      <c r="C19" s="54" t="s">
        <v>122</v>
      </c>
      <c r="D19" s="55" t="s">
        <v>106</v>
      </c>
      <c r="E19" s="56">
        <v>30</v>
      </c>
      <c r="F19" s="57"/>
      <c r="G19" s="56">
        <v>58.014000000000003</v>
      </c>
      <c r="H19" s="56">
        <v>1.98</v>
      </c>
      <c r="I19" s="56">
        <v>0.36</v>
      </c>
      <c r="J19" s="58">
        <v>12.51</v>
      </c>
    </row>
    <row r="20" spans="1:10" x14ac:dyDescent="0.25">
      <c r="A20" s="52"/>
      <c r="B20" s="59" t="s">
        <v>152</v>
      </c>
      <c r="C20" s="54" t="s">
        <v>212</v>
      </c>
      <c r="D20" s="55" t="s">
        <v>204</v>
      </c>
      <c r="E20" s="56">
        <v>150</v>
      </c>
      <c r="F20" s="57"/>
      <c r="G20" s="56">
        <v>35.472120000000004</v>
      </c>
      <c r="H20" s="56">
        <v>0.15</v>
      </c>
      <c r="I20" s="56">
        <v>0.06</v>
      </c>
      <c r="J20" s="58">
        <v>9.09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254</v>
      </c>
      <c r="D23" s="48" t="s">
        <v>249</v>
      </c>
      <c r="E23" s="49">
        <v>150</v>
      </c>
      <c r="F23" s="50"/>
      <c r="G23" s="49">
        <v>101.11583900000011</v>
      </c>
      <c r="H23" s="49">
        <v>3.5</v>
      </c>
      <c r="I23" s="49">
        <v>2.85</v>
      </c>
      <c r="J23" s="51">
        <v>17.350000000000001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150</v>
      </c>
      <c r="F25" s="77"/>
      <c r="G25" s="76">
        <v>14.414603999999999</v>
      </c>
      <c r="H25" s="76">
        <v>0.06</v>
      </c>
      <c r="I25" s="76">
        <v>0.01</v>
      </c>
      <c r="J25" s="78">
        <v>3.71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45177.353958333333</v>
      </c>
    </row>
    <row r="2" spans="1:2" ht="12.75" customHeight="1" x14ac:dyDescent="0.2">
      <c r="A2" s="83" t="s">
        <v>161</v>
      </c>
      <c r="B2" s="84">
        <v>45177.359652777777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36"/>
  <sheetViews>
    <sheetView workbookViewId="0">
      <selection activeCell="CC8" sqref="CC8:CC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7.85546875" style="38" customWidth="1"/>
    <col min="82" max="92" width="9.140625" style="10" hidden="1" customWidth="1"/>
    <col min="93" max="254" width="9.140625" style="10" customWidth="1"/>
    <col min="255" max="255" width="0" style="10" hidden="1" customWidth="1"/>
    <col min="256" max="16384" width="12.5703125" style="10" hidden="1"/>
  </cols>
  <sheetData>
    <row r="1" spans="1:9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1"/>
    </row>
    <row r="2" spans="1:95" ht="15.75" customHeight="1" x14ac:dyDescent="0.25">
      <c r="A2" s="7" t="s">
        <v>167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95" s="12" customFormat="1" hidden="1" x14ac:dyDescent="0.25">
      <c r="A3" s="13"/>
      <c r="B3" s="13" t="str">
        <f>"28 августа 2023 г."</f>
        <v>28 августа 2023 г.</v>
      </c>
      <c r="C3" s="13"/>
      <c r="D3" s="14"/>
      <c r="E3" s="13"/>
      <c r="F3" s="13"/>
      <c r="G3" s="13"/>
      <c r="H3" s="13"/>
      <c r="I3" s="13"/>
    </row>
    <row r="4" spans="1:95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</row>
    <row r="5" spans="1:95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</row>
    <row r="6" spans="1:95" ht="18.75" customHeight="1" x14ac:dyDescent="0.25">
      <c r="A6" s="6" t="str">
        <f>IF('Dop (5)'!B3&lt;&gt;"",'Dop (5)'!B3,"")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95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</row>
    <row r="8" spans="1:95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69</v>
      </c>
      <c r="CD8" s="8"/>
      <c r="CE8" s="8"/>
      <c r="CF8" s="8" t="s">
        <v>70</v>
      </c>
      <c r="CG8" s="8" t="s">
        <v>71</v>
      </c>
      <c r="CH8" s="8" t="s">
        <v>72</v>
      </c>
      <c r="CI8" s="8" t="s">
        <v>73</v>
      </c>
      <c r="CJ8" s="8" t="s">
        <v>74</v>
      </c>
      <c r="CK8" s="8" t="s">
        <v>75</v>
      </c>
      <c r="CL8" s="8" t="s">
        <v>76</v>
      </c>
      <c r="CM8" s="8" t="s">
        <v>77</v>
      </c>
      <c r="CN8" s="8" t="s">
        <v>78</v>
      </c>
      <c r="CO8" s="8" t="s">
        <v>79</v>
      </c>
      <c r="CP8" s="8" t="s">
        <v>80</v>
      </c>
    </row>
    <row r="9" spans="1:95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95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5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</row>
    <row r="11" spans="1:95" s="26" customFormat="1" ht="63" x14ac:dyDescent="0.25">
      <c r="A11" s="21" t="str">
        <f>"9/4"</f>
        <v>9/4</v>
      </c>
      <c r="B11" s="27" t="s">
        <v>168</v>
      </c>
      <c r="C11" s="23" t="str">
        <f>"150"</f>
        <v>150</v>
      </c>
      <c r="D11" s="23">
        <v>2.2599999999999998</v>
      </c>
      <c r="E11" s="23">
        <v>0</v>
      </c>
      <c r="F11" s="23">
        <v>3.99</v>
      </c>
      <c r="G11" s="23">
        <v>3.99</v>
      </c>
      <c r="H11" s="23">
        <v>24.02</v>
      </c>
      <c r="I11" s="23">
        <v>141.45098399999998</v>
      </c>
      <c r="J11" s="23">
        <v>0.56999999999999995</v>
      </c>
      <c r="K11" s="23">
        <v>2.44</v>
      </c>
      <c r="L11" s="23">
        <v>0</v>
      </c>
      <c r="M11" s="23">
        <v>0</v>
      </c>
      <c r="N11" s="23">
        <v>0.23</v>
      </c>
      <c r="O11" s="23">
        <v>22.85</v>
      </c>
      <c r="P11" s="23">
        <v>0.94</v>
      </c>
      <c r="Q11" s="23">
        <v>0</v>
      </c>
      <c r="R11" s="23">
        <v>0</v>
      </c>
      <c r="S11" s="23">
        <v>0</v>
      </c>
      <c r="T11" s="23">
        <v>0.61</v>
      </c>
      <c r="U11" s="23">
        <v>147.63</v>
      </c>
      <c r="V11" s="23">
        <v>32.700000000000003</v>
      </c>
      <c r="W11" s="23">
        <v>3.9</v>
      </c>
      <c r="X11" s="23">
        <v>15.75</v>
      </c>
      <c r="Y11" s="23">
        <v>46.37</v>
      </c>
      <c r="Z11" s="23">
        <v>0.33</v>
      </c>
      <c r="AA11" s="23">
        <v>0</v>
      </c>
      <c r="AB11" s="23">
        <v>0</v>
      </c>
      <c r="AC11" s="23">
        <v>0</v>
      </c>
      <c r="AD11" s="23">
        <v>1.78</v>
      </c>
      <c r="AE11" s="23">
        <v>0.02</v>
      </c>
      <c r="AF11" s="23">
        <v>0.01</v>
      </c>
      <c r="AG11" s="23">
        <v>0.45</v>
      </c>
      <c r="AH11" s="23">
        <v>1.0900000000000001</v>
      </c>
      <c r="AI11" s="23">
        <v>0</v>
      </c>
      <c r="AJ11" s="20">
        <v>0</v>
      </c>
      <c r="AK11" s="20">
        <v>135.83000000000001</v>
      </c>
      <c r="AL11" s="20">
        <v>106.72</v>
      </c>
      <c r="AM11" s="20">
        <v>200.51</v>
      </c>
      <c r="AN11" s="20">
        <v>84.08</v>
      </c>
      <c r="AO11" s="20">
        <v>51.74</v>
      </c>
      <c r="AP11" s="20">
        <v>77.62</v>
      </c>
      <c r="AQ11" s="20">
        <v>32.340000000000003</v>
      </c>
      <c r="AR11" s="20">
        <v>119.66</v>
      </c>
      <c r="AS11" s="20">
        <v>126.13</v>
      </c>
      <c r="AT11" s="20">
        <v>164.93</v>
      </c>
      <c r="AU11" s="20">
        <v>174.64</v>
      </c>
      <c r="AV11" s="20">
        <v>54.98</v>
      </c>
      <c r="AW11" s="20">
        <v>103.49</v>
      </c>
      <c r="AX11" s="20">
        <v>388.08</v>
      </c>
      <c r="AY11" s="20">
        <v>0</v>
      </c>
      <c r="AZ11" s="20">
        <v>106.72</v>
      </c>
      <c r="BA11" s="20">
        <v>106.72</v>
      </c>
      <c r="BB11" s="20">
        <v>93.79</v>
      </c>
      <c r="BC11" s="20">
        <v>44.31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0.28999999999999998</v>
      </c>
      <c r="BL11" s="20">
        <v>0</v>
      </c>
      <c r="BM11" s="20">
        <v>0.16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0.97</v>
      </c>
      <c r="BT11" s="20">
        <v>0</v>
      </c>
      <c r="BU11" s="20">
        <v>0</v>
      </c>
      <c r="BV11" s="20">
        <v>2.23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127.62</v>
      </c>
      <c r="CC11" s="24"/>
      <c r="CD11" s="20">
        <v>0</v>
      </c>
      <c r="CE11" s="20"/>
      <c r="CF11" s="20">
        <v>24.49</v>
      </c>
      <c r="CG11" s="20">
        <v>14.34</v>
      </c>
      <c r="CH11" s="20">
        <v>19.420000000000002</v>
      </c>
      <c r="CI11" s="20">
        <v>1928.07</v>
      </c>
      <c r="CJ11" s="20">
        <v>932.25</v>
      </c>
      <c r="CK11" s="20">
        <v>1430.16</v>
      </c>
      <c r="CL11" s="20">
        <v>40.39</v>
      </c>
      <c r="CM11" s="20">
        <v>22.31</v>
      </c>
      <c r="CN11" s="20">
        <v>31.35</v>
      </c>
      <c r="CO11" s="20">
        <v>0</v>
      </c>
      <c r="CP11" s="20">
        <v>0.38</v>
      </c>
      <c r="CQ11" s="28"/>
    </row>
    <row r="12" spans="1:95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0">
        <v>0</v>
      </c>
      <c r="CE12" s="20"/>
      <c r="CF12" s="20">
        <v>0</v>
      </c>
      <c r="CG12" s="20">
        <v>0</v>
      </c>
      <c r="CH12" s="20">
        <v>0</v>
      </c>
      <c r="CI12" s="20">
        <v>380</v>
      </c>
      <c r="CJ12" s="20">
        <v>146.4</v>
      </c>
      <c r="CK12" s="20">
        <v>263.2</v>
      </c>
      <c r="CL12" s="20">
        <v>3.04</v>
      </c>
      <c r="CM12" s="20">
        <v>3.04</v>
      </c>
      <c r="CN12" s="20">
        <v>3.04</v>
      </c>
      <c r="CO12" s="20">
        <v>0</v>
      </c>
      <c r="CP12" s="20">
        <v>0</v>
      </c>
      <c r="CQ12" s="28"/>
    </row>
    <row r="13" spans="1:95" s="26" customFormat="1" ht="31.5" x14ac:dyDescent="0.25">
      <c r="A13" s="21" t="str">
        <f>"29/10"</f>
        <v>29/10</v>
      </c>
      <c r="B13" s="27" t="s">
        <v>98</v>
      </c>
      <c r="C13" s="23" t="str">
        <f>"150"</f>
        <v>150</v>
      </c>
      <c r="D13" s="23">
        <v>0.09</v>
      </c>
      <c r="E13" s="23">
        <v>0</v>
      </c>
      <c r="F13" s="23">
        <v>0.02</v>
      </c>
      <c r="G13" s="23">
        <v>0.02</v>
      </c>
      <c r="H13" s="23">
        <v>3.8</v>
      </c>
      <c r="I13" s="23">
        <v>15.397735609756092</v>
      </c>
      <c r="J13" s="23">
        <v>0</v>
      </c>
      <c r="K13" s="23">
        <v>0</v>
      </c>
      <c r="L13" s="23">
        <v>0</v>
      </c>
      <c r="M13" s="23">
        <v>0</v>
      </c>
      <c r="N13" s="23">
        <v>3.7</v>
      </c>
      <c r="O13" s="23">
        <v>0</v>
      </c>
      <c r="P13" s="23">
        <v>0.1</v>
      </c>
      <c r="Q13" s="23">
        <v>0</v>
      </c>
      <c r="R13" s="23">
        <v>0</v>
      </c>
      <c r="S13" s="23">
        <v>0.21</v>
      </c>
      <c r="T13" s="23">
        <v>0.04</v>
      </c>
      <c r="U13" s="23">
        <v>0.43</v>
      </c>
      <c r="V13" s="23">
        <v>6.01</v>
      </c>
      <c r="W13" s="23">
        <v>1.53</v>
      </c>
      <c r="X13" s="23">
        <v>0.42</v>
      </c>
      <c r="Y13" s="23">
        <v>0.75</v>
      </c>
      <c r="Z13" s="23">
        <v>0.03</v>
      </c>
      <c r="AA13" s="23">
        <v>0</v>
      </c>
      <c r="AB13" s="23">
        <v>0.33</v>
      </c>
      <c r="AC13" s="23">
        <v>7.0000000000000007E-2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0.59</v>
      </c>
      <c r="AJ13" s="20">
        <v>0</v>
      </c>
      <c r="AK13" s="20">
        <v>0.5</v>
      </c>
      <c r="AL13" s="20">
        <v>0.56999999999999995</v>
      </c>
      <c r="AM13" s="20">
        <v>0.47</v>
      </c>
      <c r="AN13" s="20">
        <v>0.86</v>
      </c>
      <c r="AO13" s="20">
        <v>0.22</v>
      </c>
      <c r="AP13" s="20">
        <v>0.9</v>
      </c>
      <c r="AQ13" s="20">
        <v>0</v>
      </c>
      <c r="AR13" s="20">
        <v>1.1499999999999999</v>
      </c>
      <c r="AS13" s="20">
        <v>0</v>
      </c>
      <c r="AT13" s="20">
        <v>0</v>
      </c>
      <c r="AU13" s="20">
        <v>0</v>
      </c>
      <c r="AV13" s="20">
        <v>0.65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149.58000000000001</v>
      </c>
      <c r="CC13" s="24"/>
      <c r="CD13" s="20">
        <v>0.05</v>
      </c>
      <c r="CE13" s="20"/>
      <c r="CF13" s="20">
        <v>4.3099999999999996</v>
      </c>
      <c r="CG13" s="20">
        <v>4.16</v>
      </c>
      <c r="CH13" s="20">
        <v>4.24</v>
      </c>
      <c r="CI13" s="20">
        <v>465.46</v>
      </c>
      <c r="CJ13" s="20">
        <v>186.38</v>
      </c>
      <c r="CK13" s="20">
        <v>325.92</v>
      </c>
      <c r="CL13" s="20">
        <v>45.14</v>
      </c>
      <c r="CM13" s="20">
        <v>26.83</v>
      </c>
      <c r="CN13" s="20">
        <v>35.99</v>
      </c>
      <c r="CO13" s="20">
        <v>3.66</v>
      </c>
      <c r="CP13" s="20">
        <v>0</v>
      </c>
      <c r="CQ13" s="28"/>
    </row>
    <row r="14" spans="1:95" s="20" customFormat="1" x14ac:dyDescent="0.25">
      <c r="A14" s="21" t="str">
        <f>"1/6"</f>
        <v>1/6</v>
      </c>
      <c r="B14" s="27" t="s">
        <v>169</v>
      </c>
      <c r="C14" s="23" t="str">
        <f>"60"</f>
        <v>60</v>
      </c>
      <c r="D14" s="23">
        <v>7.62</v>
      </c>
      <c r="E14" s="23">
        <v>7.62</v>
      </c>
      <c r="F14" s="23">
        <v>6.9</v>
      </c>
      <c r="G14" s="23">
        <v>0</v>
      </c>
      <c r="H14" s="23">
        <v>0.42</v>
      </c>
      <c r="I14" s="23">
        <v>94.176000000000002</v>
      </c>
      <c r="J14" s="23">
        <v>1.8</v>
      </c>
      <c r="K14" s="23">
        <v>0</v>
      </c>
      <c r="L14" s="23">
        <v>0</v>
      </c>
      <c r="M14" s="23">
        <v>0</v>
      </c>
      <c r="N14" s="23">
        <v>0.42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0.6</v>
      </c>
      <c r="U14" s="23">
        <v>80.400000000000006</v>
      </c>
      <c r="V14" s="23">
        <v>84</v>
      </c>
      <c r="W14" s="23">
        <v>33</v>
      </c>
      <c r="X14" s="23">
        <v>7.2</v>
      </c>
      <c r="Y14" s="23">
        <v>115.2</v>
      </c>
      <c r="Z14" s="23">
        <v>1.5</v>
      </c>
      <c r="AA14" s="23">
        <v>150</v>
      </c>
      <c r="AB14" s="23">
        <v>36</v>
      </c>
      <c r="AC14" s="23">
        <v>156</v>
      </c>
      <c r="AD14" s="23">
        <v>0.36</v>
      </c>
      <c r="AE14" s="23">
        <v>0.04</v>
      </c>
      <c r="AF14" s="23">
        <v>0.26</v>
      </c>
      <c r="AG14" s="23">
        <v>0.12</v>
      </c>
      <c r="AH14" s="23">
        <v>2.16</v>
      </c>
      <c r="AI14" s="23">
        <v>0</v>
      </c>
      <c r="AJ14" s="20">
        <v>0</v>
      </c>
      <c r="AK14" s="20">
        <v>463.2</v>
      </c>
      <c r="AL14" s="20">
        <v>358.2</v>
      </c>
      <c r="AM14" s="20">
        <v>648.6</v>
      </c>
      <c r="AN14" s="20">
        <v>541.79999999999995</v>
      </c>
      <c r="AO14" s="20">
        <v>254.4</v>
      </c>
      <c r="AP14" s="20">
        <v>366</v>
      </c>
      <c r="AQ14" s="20">
        <v>122.4</v>
      </c>
      <c r="AR14" s="20">
        <v>391.2</v>
      </c>
      <c r="AS14" s="20">
        <v>426</v>
      </c>
      <c r="AT14" s="20">
        <v>472.2</v>
      </c>
      <c r="AU14" s="20">
        <v>737.4</v>
      </c>
      <c r="AV14" s="20">
        <v>204</v>
      </c>
      <c r="AW14" s="20">
        <v>249.6</v>
      </c>
      <c r="AX14" s="20">
        <v>1063.8</v>
      </c>
      <c r="AY14" s="20">
        <v>8.4</v>
      </c>
      <c r="AZ14" s="20">
        <v>237.6</v>
      </c>
      <c r="BA14" s="20">
        <v>556.79999999999995</v>
      </c>
      <c r="BB14" s="20">
        <v>285.60000000000002</v>
      </c>
      <c r="BC14" s="20">
        <v>175.8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44.46</v>
      </c>
      <c r="CC14" s="24"/>
      <c r="CD14" s="20">
        <v>156</v>
      </c>
      <c r="CF14" s="20">
        <v>13.56</v>
      </c>
      <c r="CG14" s="20">
        <v>11.4</v>
      </c>
      <c r="CH14" s="20">
        <v>12.48</v>
      </c>
      <c r="CI14" s="20">
        <v>1944</v>
      </c>
      <c r="CJ14" s="20">
        <v>1242</v>
      </c>
      <c r="CK14" s="20">
        <v>1593</v>
      </c>
      <c r="CL14" s="20">
        <v>6</v>
      </c>
      <c r="CM14" s="20">
        <v>4.2</v>
      </c>
      <c r="CN14" s="20">
        <v>5.0999999999999996</v>
      </c>
      <c r="CO14" s="20">
        <v>0</v>
      </c>
      <c r="CP14" s="20">
        <v>0</v>
      </c>
      <c r="CQ14" s="29"/>
    </row>
    <row r="15" spans="1:95" s="30" customFormat="1" ht="31.5" x14ac:dyDescent="0.25">
      <c r="A15" s="31"/>
      <c r="B15" s="32" t="s">
        <v>101</v>
      </c>
      <c r="C15" s="33"/>
      <c r="D15" s="33">
        <v>11.3</v>
      </c>
      <c r="E15" s="33">
        <v>7.62</v>
      </c>
      <c r="F15" s="33">
        <v>11.04</v>
      </c>
      <c r="G15" s="33">
        <v>4.1399999999999997</v>
      </c>
      <c r="H15" s="33">
        <v>37.619999999999997</v>
      </c>
      <c r="I15" s="33">
        <v>295.8</v>
      </c>
      <c r="J15" s="33">
        <v>2.37</v>
      </c>
      <c r="K15" s="33">
        <v>2.44</v>
      </c>
      <c r="L15" s="33">
        <v>0</v>
      </c>
      <c r="M15" s="33">
        <v>0</v>
      </c>
      <c r="N15" s="33">
        <v>4.5599999999999996</v>
      </c>
      <c r="O15" s="33">
        <v>31.97</v>
      </c>
      <c r="P15" s="33">
        <v>1.08</v>
      </c>
      <c r="Q15" s="33">
        <v>0</v>
      </c>
      <c r="R15" s="33">
        <v>0</v>
      </c>
      <c r="S15" s="33">
        <v>0.21</v>
      </c>
      <c r="T15" s="33">
        <v>1.6</v>
      </c>
      <c r="U15" s="33">
        <v>228.47</v>
      </c>
      <c r="V15" s="33">
        <v>122.72</v>
      </c>
      <c r="W15" s="33">
        <v>38.43</v>
      </c>
      <c r="X15" s="33">
        <v>23.37</v>
      </c>
      <c r="Y15" s="33">
        <v>162.31</v>
      </c>
      <c r="Z15" s="33">
        <v>1.86</v>
      </c>
      <c r="AA15" s="33">
        <v>150</v>
      </c>
      <c r="AB15" s="33">
        <v>36.33</v>
      </c>
      <c r="AC15" s="33">
        <v>156.07</v>
      </c>
      <c r="AD15" s="33">
        <v>2.15</v>
      </c>
      <c r="AE15" s="33">
        <v>7.0000000000000007E-2</v>
      </c>
      <c r="AF15" s="33">
        <v>0.28000000000000003</v>
      </c>
      <c r="AG15" s="33">
        <v>0.56999999999999995</v>
      </c>
      <c r="AH15" s="33">
        <v>3.26</v>
      </c>
      <c r="AI15" s="33">
        <v>0.59</v>
      </c>
      <c r="AJ15" s="34">
        <v>0</v>
      </c>
      <c r="AK15" s="34">
        <v>663.39</v>
      </c>
      <c r="AL15" s="34">
        <v>531.96</v>
      </c>
      <c r="AM15" s="34">
        <v>951.36</v>
      </c>
      <c r="AN15" s="34">
        <v>660.5</v>
      </c>
      <c r="AO15" s="34">
        <v>326.37</v>
      </c>
      <c r="AP15" s="34">
        <v>484.53</v>
      </c>
      <c r="AQ15" s="34">
        <v>169.88</v>
      </c>
      <c r="AR15" s="34">
        <v>584.39</v>
      </c>
      <c r="AS15" s="34">
        <v>597.02</v>
      </c>
      <c r="AT15" s="34">
        <v>699.77</v>
      </c>
      <c r="AU15" s="34">
        <v>963.71</v>
      </c>
      <c r="AV15" s="34">
        <v>286.77</v>
      </c>
      <c r="AW15" s="34">
        <v>401.11</v>
      </c>
      <c r="AX15" s="34">
        <v>1853.47</v>
      </c>
      <c r="AY15" s="34">
        <v>8.4</v>
      </c>
      <c r="AZ15" s="34">
        <v>475.17</v>
      </c>
      <c r="BA15" s="34">
        <v>720.42</v>
      </c>
      <c r="BB15" s="34">
        <v>417.14</v>
      </c>
      <c r="BC15" s="34">
        <v>250.03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0.3</v>
      </c>
      <c r="BL15" s="34">
        <v>0</v>
      </c>
      <c r="BM15" s="34">
        <v>0.17</v>
      </c>
      <c r="BN15" s="34">
        <v>0.01</v>
      </c>
      <c r="BO15" s="34">
        <v>0.03</v>
      </c>
      <c r="BP15" s="34">
        <v>0</v>
      </c>
      <c r="BQ15" s="34">
        <v>0</v>
      </c>
      <c r="BR15" s="34">
        <v>0</v>
      </c>
      <c r="BS15" s="34">
        <v>0.99</v>
      </c>
      <c r="BT15" s="34">
        <v>0</v>
      </c>
      <c r="BU15" s="34">
        <v>0</v>
      </c>
      <c r="BV15" s="34">
        <v>2.29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329.49</v>
      </c>
      <c r="CC15" s="25">
        <f>$I$15/$I$34*100</f>
        <v>28.171428571428574</v>
      </c>
      <c r="CD15" s="34">
        <v>156.05000000000001</v>
      </c>
      <c r="CE15" s="34"/>
      <c r="CF15" s="34">
        <v>42.36</v>
      </c>
      <c r="CG15" s="34">
        <v>29.9</v>
      </c>
      <c r="CH15" s="34">
        <v>36.130000000000003</v>
      </c>
      <c r="CI15" s="34">
        <v>4717.53</v>
      </c>
      <c r="CJ15" s="34">
        <v>2507.0300000000002</v>
      </c>
      <c r="CK15" s="34">
        <v>3612.28</v>
      </c>
      <c r="CL15" s="34">
        <v>94.57</v>
      </c>
      <c r="CM15" s="34">
        <v>56.38</v>
      </c>
      <c r="CN15" s="34">
        <v>75.48</v>
      </c>
      <c r="CO15" s="34">
        <v>3.66</v>
      </c>
      <c r="CP15" s="34">
        <v>0.38</v>
      </c>
    </row>
    <row r="16" spans="1:95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</row>
    <row r="17" spans="1:95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0">
        <v>5</v>
      </c>
      <c r="CF17" s="20">
        <v>0.8</v>
      </c>
      <c r="CG17" s="20">
        <v>0.8</v>
      </c>
      <c r="CH17" s="20">
        <v>0.8</v>
      </c>
      <c r="CI17" s="20">
        <v>60</v>
      </c>
      <c r="CJ17" s="20">
        <v>60</v>
      </c>
      <c r="CK17" s="20">
        <v>60</v>
      </c>
      <c r="CL17" s="20">
        <v>18.72</v>
      </c>
      <c r="CM17" s="20">
        <v>18.72</v>
      </c>
      <c r="CN17" s="20">
        <v>18.72</v>
      </c>
      <c r="CO17" s="20">
        <v>0</v>
      </c>
      <c r="CP17" s="20">
        <v>0</v>
      </c>
      <c r="CQ17" s="29"/>
    </row>
    <row r="18" spans="1:95" s="30" customFormat="1" x14ac:dyDescent="0.25">
      <c r="A18" s="31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>
        <f>$I$18/$I$34*100</f>
        <v>4.6361904761904764</v>
      </c>
      <c r="CD18" s="34">
        <v>5</v>
      </c>
      <c r="CE18" s="34"/>
      <c r="CF18" s="34">
        <v>0.8</v>
      </c>
      <c r="CG18" s="34">
        <v>0.8</v>
      </c>
      <c r="CH18" s="34">
        <v>0.8</v>
      </c>
      <c r="CI18" s="34">
        <v>60</v>
      </c>
      <c r="CJ18" s="34">
        <v>60</v>
      </c>
      <c r="CK18" s="34">
        <v>60</v>
      </c>
      <c r="CL18" s="34">
        <v>18.72</v>
      </c>
      <c r="CM18" s="34">
        <v>18.72</v>
      </c>
      <c r="CN18" s="34">
        <v>18.72</v>
      </c>
      <c r="CO18" s="34">
        <v>0</v>
      </c>
      <c r="CP18" s="34">
        <v>0</v>
      </c>
    </row>
    <row r="19" spans="1:95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</row>
    <row r="20" spans="1:95" s="26" customFormat="1" ht="31.5" x14ac:dyDescent="0.25">
      <c r="A20" s="21" t="str">
        <f>"16/2"</f>
        <v>16/2</v>
      </c>
      <c r="B20" s="27" t="s">
        <v>170</v>
      </c>
      <c r="C20" s="23" t="str">
        <f>"150"</f>
        <v>150</v>
      </c>
      <c r="D20" s="23">
        <v>3.32</v>
      </c>
      <c r="E20" s="23">
        <v>0</v>
      </c>
      <c r="F20" s="23">
        <v>3.34</v>
      </c>
      <c r="G20" s="23">
        <v>3.34</v>
      </c>
      <c r="H20" s="23">
        <v>14.59</v>
      </c>
      <c r="I20" s="23">
        <v>98.433312000000001</v>
      </c>
      <c r="J20" s="23">
        <v>0.44</v>
      </c>
      <c r="K20" s="23">
        <v>1.95</v>
      </c>
      <c r="L20" s="23">
        <v>0</v>
      </c>
      <c r="M20" s="23">
        <v>0</v>
      </c>
      <c r="N20" s="23">
        <v>1.99</v>
      </c>
      <c r="O20" s="23">
        <v>10.48</v>
      </c>
      <c r="P20" s="23">
        <v>2.12</v>
      </c>
      <c r="Q20" s="23">
        <v>0</v>
      </c>
      <c r="R20" s="23">
        <v>0</v>
      </c>
      <c r="S20" s="23">
        <v>0.11</v>
      </c>
      <c r="T20" s="23">
        <v>1.18</v>
      </c>
      <c r="U20" s="23">
        <v>122.54</v>
      </c>
      <c r="V20" s="23">
        <v>339.85</v>
      </c>
      <c r="W20" s="23">
        <v>21.86</v>
      </c>
      <c r="X20" s="23">
        <v>23.96</v>
      </c>
      <c r="Y20" s="23">
        <v>64.28</v>
      </c>
      <c r="Z20" s="23">
        <v>1.22</v>
      </c>
      <c r="AA20" s="23">
        <v>0</v>
      </c>
      <c r="AB20" s="23">
        <v>817.83</v>
      </c>
      <c r="AC20" s="23">
        <v>151.37</v>
      </c>
      <c r="AD20" s="23">
        <v>1.48</v>
      </c>
      <c r="AE20" s="23">
        <v>0.13</v>
      </c>
      <c r="AF20" s="23">
        <v>0.05</v>
      </c>
      <c r="AG20" s="23">
        <v>0.71</v>
      </c>
      <c r="AH20" s="23">
        <v>1.57</v>
      </c>
      <c r="AI20" s="23">
        <v>3.39</v>
      </c>
      <c r="AJ20" s="20">
        <v>0</v>
      </c>
      <c r="AK20" s="20">
        <v>131.13</v>
      </c>
      <c r="AL20" s="20">
        <v>145.46</v>
      </c>
      <c r="AM20" s="20">
        <v>215.65</v>
      </c>
      <c r="AN20" s="20">
        <v>207.13</v>
      </c>
      <c r="AO20" s="20">
        <v>28.45</v>
      </c>
      <c r="AP20" s="20">
        <v>115.84</v>
      </c>
      <c r="AQ20" s="20">
        <v>38.51</v>
      </c>
      <c r="AR20" s="20">
        <v>136.12</v>
      </c>
      <c r="AS20" s="20">
        <v>131.86000000000001</v>
      </c>
      <c r="AT20" s="20">
        <v>251.86</v>
      </c>
      <c r="AU20" s="20">
        <v>297.55</v>
      </c>
      <c r="AV20" s="20">
        <v>60.28</v>
      </c>
      <c r="AW20" s="20">
        <v>128.91999999999999</v>
      </c>
      <c r="AX20" s="20">
        <v>471.28</v>
      </c>
      <c r="AY20" s="20">
        <v>0</v>
      </c>
      <c r="AZ20" s="20">
        <v>90.85</v>
      </c>
      <c r="BA20" s="20">
        <v>110.78</v>
      </c>
      <c r="BB20" s="20">
        <v>93.49</v>
      </c>
      <c r="BC20" s="20">
        <v>35.06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0.23</v>
      </c>
      <c r="BL20" s="20">
        <v>0</v>
      </c>
      <c r="BM20" s="20">
        <v>0.13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0.8</v>
      </c>
      <c r="BT20" s="20">
        <v>0</v>
      </c>
      <c r="BU20" s="20">
        <v>0</v>
      </c>
      <c r="BV20" s="20">
        <v>1.88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144.91999999999999</v>
      </c>
      <c r="CC20" s="24"/>
      <c r="CD20" s="20">
        <v>136.31</v>
      </c>
      <c r="CE20" s="20"/>
      <c r="CF20" s="20">
        <v>24.08</v>
      </c>
      <c r="CG20" s="20">
        <v>15.56</v>
      </c>
      <c r="CH20" s="20">
        <v>19.82</v>
      </c>
      <c r="CI20" s="20">
        <v>1251.53</v>
      </c>
      <c r="CJ20" s="20">
        <v>651.14</v>
      </c>
      <c r="CK20" s="20">
        <v>951.33</v>
      </c>
      <c r="CL20" s="20">
        <v>44.63</v>
      </c>
      <c r="CM20" s="20">
        <v>22.83</v>
      </c>
      <c r="CN20" s="20">
        <v>33.729999999999997</v>
      </c>
      <c r="CO20" s="20">
        <v>0</v>
      </c>
      <c r="CP20" s="20">
        <v>0.3</v>
      </c>
      <c r="CQ20" s="28"/>
    </row>
    <row r="21" spans="1:95" s="26" customFormat="1" ht="31.5" x14ac:dyDescent="0.25">
      <c r="A21" s="21" t="str">
        <f>"4/7"</f>
        <v>4/7</v>
      </c>
      <c r="B21" s="27" t="s">
        <v>171</v>
      </c>
      <c r="C21" s="23" t="str">
        <f>"50"</f>
        <v>50</v>
      </c>
      <c r="D21" s="23">
        <v>6.18</v>
      </c>
      <c r="E21" s="23">
        <v>6.32</v>
      </c>
      <c r="F21" s="23">
        <v>4.13</v>
      </c>
      <c r="G21" s="23">
        <v>2.69</v>
      </c>
      <c r="H21" s="23">
        <v>2.4700000000000002</v>
      </c>
      <c r="I21" s="23">
        <v>70.632999166666707</v>
      </c>
      <c r="J21" s="23">
        <v>0.67</v>
      </c>
      <c r="K21" s="23">
        <v>1.73</v>
      </c>
      <c r="L21" s="23">
        <v>0</v>
      </c>
      <c r="M21" s="23">
        <v>0</v>
      </c>
      <c r="N21" s="23">
        <v>2</v>
      </c>
      <c r="O21" s="23">
        <v>0.03</v>
      </c>
      <c r="P21" s="23">
        <v>0.45</v>
      </c>
      <c r="Q21" s="23">
        <v>0</v>
      </c>
      <c r="R21" s="23">
        <v>0</v>
      </c>
      <c r="S21" s="23">
        <v>0.05</v>
      </c>
      <c r="T21" s="23">
        <v>0.77</v>
      </c>
      <c r="U21" s="23">
        <v>104.9</v>
      </c>
      <c r="V21" s="23">
        <v>122.29</v>
      </c>
      <c r="W21" s="23">
        <v>10.84</v>
      </c>
      <c r="X21" s="23">
        <v>12.72</v>
      </c>
      <c r="Y21" s="23">
        <v>63</v>
      </c>
      <c r="Z21" s="23">
        <v>0.28999999999999998</v>
      </c>
      <c r="AA21" s="23">
        <v>5.55</v>
      </c>
      <c r="AB21" s="23">
        <v>1080</v>
      </c>
      <c r="AC21" s="23">
        <v>234.25</v>
      </c>
      <c r="AD21" s="23">
        <v>1.7</v>
      </c>
      <c r="AE21" s="23">
        <v>0.05</v>
      </c>
      <c r="AF21" s="23">
        <v>0.05</v>
      </c>
      <c r="AG21" s="23">
        <v>1.21</v>
      </c>
      <c r="AH21" s="23">
        <v>2.66</v>
      </c>
      <c r="AI21" s="23">
        <v>0.64</v>
      </c>
      <c r="AJ21" s="20">
        <v>0</v>
      </c>
      <c r="AK21" s="20">
        <v>360.75</v>
      </c>
      <c r="AL21" s="20">
        <v>275.27999999999997</v>
      </c>
      <c r="AM21" s="20">
        <v>500.85</v>
      </c>
      <c r="AN21" s="20">
        <v>588.33000000000004</v>
      </c>
      <c r="AO21" s="20">
        <v>158.91</v>
      </c>
      <c r="AP21" s="20">
        <v>330.9</v>
      </c>
      <c r="AQ21" s="20">
        <v>63.16</v>
      </c>
      <c r="AR21" s="20">
        <v>3.28</v>
      </c>
      <c r="AS21" s="20">
        <v>5.08</v>
      </c>
      <c r="AT21" s="20">
        <v>4.3499999999999996</v>
      </c>
      <c r="AU21" s="20">
        <v>14.28</v>
      </c>
      <c r="AV21" s="20">
        <v>255.68</v>
      </c>
      <c r="AW21" s="20">
        <v>3.07</v>
      </c>
      <c r="AX21" s="20">
        <v>24.86</v>
      </c>
      <c r="AY21" s="20">
        <v>0</v>
      </c>
      <c r="AZ21" s="20">
        <v>3.18</v>
      </c>
      <c r="BA21" s="20">
        <v>3.49</v>
      </c>
      <c r="BB21" s="20">
        <v>2.08</v>
      </c>
      <c r="BC21" s="20">
        <v>1.33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0.15</v>
      </c>
      <c r="BL21" s="20">
        <v>0</v>
      </c>
      <c r="BM21" s="20">
        <v>0.1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0.56000000000000005</v>
      </c>
      <c r="BT21" s="20">
        <v>0</v>
      </c>
      <c r="BU21" s="20">
        <v>0</v>
      </c>
      <c r="BV21" s="20">
        <v>1.58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47.66</v>
      </c>
      <c r="CC21" s="24"/>
      <c r="CD21" s="20">
        <v>185.55</v>
      </c>
      <c r="CE21" s="20"/>
      <c r="CF21" s="20">
        <v>233.84</v>
      </c>
      <c r="CG21" s="20">
        <v>47.66</v>
      </c>
      <c r="CH21" s="20">
        <v>140.75</v>
      </c>
      <c r="CI21" s="20">
        <v>2549.69</v>
      </c>
      <c r="CJ21" s="20">
        <v>790.92</v>
      </c>
      <c r="CK21" s="20">
        <v>1670.3</v>
      </c>
      <c r="CL21" s="20">
        <v>45.77</v>
      </c>
      <c r="CM21" s="20">
        <v>26.4</v>
      </c>
      <c r="CN21" s="20">
        <v>36.090000000000003</v>
      </c>
      <c r="CO21" s="20">
        <v>0.83</v>
      </c>
      <c r="CP21" s="20">
        <v>0.21</v>
      </c>
      <c r="CQ21" s="28"/>
    </row>
    <row r="22" spans="1:95" s="26" customFormat="1" ht="31.5" x14ac:dyDescent="0.25">
      <c r="A22" s="21" t="str">
        <f>"46/3"</f>
        <v>46/3</v>
      </c>
      <c r="B22" s="27" t="s">
        <v>172</v>
      </c>
      <c r="C22" s="23" t="str">
        <f>"120"</f>
        <v>120</v>
      </c>
      <c r="D22" s="23">
        <v>4.22</v>
      </c>
      <c r="E22" s="23">
        <v>0</v>
      </c>
      <c r="F22" s="23">
        <v>3.1</v>
      </c>
      <c r="G22" s="23">
        <v>3.53</v>
      </c>
      <c r="H22" s="23">
        <v>27.25</v>
      </c>
      <c r="I22" s="23">
        <v>153.43727759999999</v>
      </c>
      <c r="J22" s="23">
        <v>0.46</v>
      </c>
      <c r="K22" s="23">
        <v>1.95</v>
      </c>
      <c r="L22" s="23">
        <v>0</v>
      </c>
      <c r="M22" s="23">
        <v>0</v>
      </c>
      <c r="N22" s="23">
        <v>0.74</v>
      </c>
      <c r="O22" s="23">
        <v>25.14</v>
      </c>
      <c r="P22" s="23">
        <v>1.37</v>
      </c>
      <c r="Q22" s="23">
        <v>0</v>
      </c>
      <c r="R22" s="23">
        <v>0</v>
      </c>
      <c r="S22" s="23">
        <v>0</v>
      </c>
      <c r="T22" s="23">
        <v>0.5</v>
      </c>
      <c r="U22" s="23">
        <v>117.35</v>
      </c>
      <c r="V22" s="23">
        <v>44.19</v>
      </c>
      <c r="W22" s="23">
        <v>7.79</v>
      </c>
      <c r="X22" s="23">
        <v>5.74</v>
      </c>
      <c r="Y22" s="23">
        <v>31.13</v>
      </c>
      <c r="Z22" s="23">
        <v>0.57999999999999996</v>
      </c>
      <c r="AA22" s="23">
        <v>0</v>
      </c>
      <c r="AB22" s="23">
        <v>0</v>
      </c>
      <c r="AC22" s="23">
        <v>0</v>
      </c>
      <c r="AD22" s="23">
        <v>1.93</v>
      </c>
      <c r="AE22" s="23">
        <v>0.05</v>
      </c>
      <c r="AF22" s="23">
        <v>0.01</v>
      </c>
      <c r="AG22" s="23">
        <v>0.39</v>
      </c>
      <c r="AH22" s="23">
        <v>1.18</v>
      </c>
      <c r="AI22" s="23">
        <v>0</v>
      </c>
      <c r="AJ22" s="20">
        <v>0</v>
      </c>
      <c r="AK22" s="20">
        <v>182.56</v>
      </c>
      <c r="AL22" s="20">
        <v>166.83</v>
      </c>
      <c r="AM22" s="20">
        <v>312.57</v>
      </c>
      <c r="AN22" s="20">
        <v>97.03</v>
      </c>
      <c r="AO22" s="20">
        <v>59.45</v>
      </c>
      <c r="AP22" s="20">
        <v>120.43</v>
      </c>
      <c r="AQ22" s="20">
        <v>38.74</v>
      </c>
      <c r="AR22" s="20">
        <v>194.06</v>
      </c>
      <c r="AS22" s="20">
        <v>128.1</v>
      </c>
      <c r="AT22" s="20">
        <v>154.94</v>
      </c>
      <c r="AU22" s="20">
        <v>131.93</v>
      </c>
      <c r="AV22" s="20">
        <v>77.47</v>
      </c>
      <c r="AW22" s="20">
        <v>135.77000000000001</v>
      </c>
      <c r="AX22" s="20">
        <v>1194.28</v>
      </c>
      <c r="AY22" s="20">
        <v>0</v>
      </c>
      <c r="AZ22" s="20">
        <v>376.23</v>
      </c>
      <c r="BA22" s="20">
        <v>194.06</v>
      </c>
      <c r="BB22" s="20">
        <v>97.03</v>
      </c>
      <c r="BC22" s="20">
        <v>77.47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0.23</v>
      </c>
      <c r="BL22" s="20">
        <v>0</v>
      </c>
      <c r="BM22" s="20">
        <v>0.11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0.63</v>
      </c>
      <c r="BT22" s="20">
        <v>0</v>
      </c>
      <c r="BU22" s="20">
        <v>0</v>
      </c>
      <c r="BV22" s="20">
        <v>1.94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5.31</v>
      </c>
      <c r="CC22" s="24"/>
      <c r="CD22" s="20">
        <v>0</v>
      </c>
      <c r="CE22" s="20"/>
      <c r="CF22" s="20">
        <v>22.07</v>
      </c>
      <c r="CG22" s="20">
        <v>11.57</v>
      </c>
      <c r="CH22" s="20">
        <v>16.82</v>
      </c>
      <c r="CI22" s="20">
        <v>507.26</v>
      </c>
      <c r="CJ22" s="20">
        <v>507.26</v>
      </c>
      <c r="CK22" s="20">
        <v>507.26</v>
      </c>
      <c r="CL22" s="20">
        <v>12.21</v>
      </c>
      <c r="CM22" s="20">
        <v>6.21</v>
      </c>
      <c r="CN22" s="20">
        <v>9.2100000000000009</v>
      </c>
      <c r="CO22" s="20">
        <v>0</v>
      </c>
      <c r="CP22" s="20">
        <v>0.3</v>
      </c>
      <c r="CQ22" s="28"/>
    </row>
    <row r="23" spans="1:95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0">
        <v>0</v>
      </c>
      <c r="CE23" s="20"/>
      <c r="CF23" s="20">
        <v>0</v>
      </c>
      <c r="CG23" s="20">
        <v>0</v>
      </c>
      <c r="CH23" s="20">
        <v>0</v>
      </c>
      <c r="CI23" s="20">
        <v>3990</v>
      </c>
      <c r="CJ23" s="20">
        <v>1537.2</v>
      </c>
      <c r="CK23" s="20">
        <v>2763.6</v>
      </c>
      <c r="CL23" s="20">
        <v>31.92</v>
      </c>
      <c r="CM23" s="20">
        <v>31.92</v>
      </c>
      <c r="CN23" s="20">
        <v>31.92</v>
      </c>
      <c r="CO23" s="20">
        <v>0</v>
      </c>
      <c r="CP23" s="20">
        <v>0</v>
      </c>
      <c r="CQ23" s="28"/>
    </row>
    <row r="24" spans="1:95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0">
        <v>0.25</v>
      </c>
      <c r="CE24" s="20"/>
      <c r="CF24" s="20">
        <v>21</v>
      </c>
      <c r="CG24" s="20">
        <v>21</v>
      </c>
      <c r="CH24" s="20">
        <v>21</v>
      </c>
      <c r="CI24" s="20">
        <v>3990</v>
      </c>
      <c r="CJ24" s="20">
        <v>1537.2</v>
      </c>
      <c r="CK24" s="20">
        <v>2763.6</v>
      </c>
      <c r="CL24" s="20">
        <v>39.9</v>
      </c>
      <c r="CM24" s="20">
        <v>33.18</v>
      </c>
      <c r="CN24" s="20">
        <v>36.54</v>
      </c>
      <c r="CO24" s="20">
        <v>0</v>
      </c>
      <c r="CP24" s="20">
        <v>0</v>
      </c>
      <c r="CQ24" s="28"/>
    </row>
    <row r="25" spans="1:95" s="26" customFormat="1" x14ac:dyDescent="0.25">
      <c r="A25" s="21" t="str">
        <f>"7/10"</f>
        <v>7/10</v>
      </c>
      <c r="B25" s="27" t="s">
        <v>110</v>
      </c>
      <c r="C25" s="23" t="str">
        <f>"150"</f>
        <v>150</v>
      </c>
      <c r="D25" s="23">
        <v>0.12</v>
      </c>
      <c r="E25" s="23">
        <v>0</v>
      </c>
      <c r="F25" s="23">
        <v>0.03</v>
      </c>
      <c r="G25" s="23">
        <v>0.03</v>
      </c>
      <c r="H25" s="23">
        <v>9.15</v>
      </c>
      <c r="I25" s="23">
        <v>35.765864999999998</v>
      </c>
      <c r="J25" s="23">
        <v>0</v>
      </c>
      <c r="K25" s="23">
        <v>0</v>
      </c>
      <c r="L25" s="23">
        <v>0</v>
      </c>
      <c r="M25" s="23">
        <v>0</v>
      </c>
      <c r="N25" s="23">
        <v>8.8800000000000008</v>
      </c>
      <c r="O25" s="23">
        <v>0.01</v>
      </c>
      <c r="P25" s="23">
        <v>0.26</v>
      </c>
      <c r="Q25" s="23">
        <v>0</v>
      </c>
      <c r="R25" s="23">
        <v>0</v>
      </c>
      <c r="S25" s="23">
        <v>0.24</v>
      </c>
      <c r="T25" s="23">
        <v>0.1</v>
      </c>
      <c r="U25" s="23">
        <v>3.04</v>
      </c>
      <c r="V25" s="23">
        <v>38.24</v>
      </c>
      <c r="W25" s="23">
        <v>5.6</v>
      </c>
      <c r="X25" s="23">
        <v>3.71</v>
      </c>
      <c r="Y25" s="23">
        <v>4.1900000000000004</v>
      </c>
      <c r="Z25" s="23">
        <v>0.09</v>
      </c>
      <c r="AA25" s="23">
        <v>0</v>
      </c>
      <c r="AB25" s="23">
        <v>13.5</v>
      </c>
      <c r="AC25" s="23">
        <v>2.5499999999999998</v>
      </c>
      <c r="AD25" s="23">
        <v>0.05</v>
      </c>
      <c r="AE25" s="23">
        <v>0</v>
      </c>
      <c r="AF25" s="23">
        <v>0</v>
      </c>
      <c r="AG25" s="23">
        <v>0.05</v>
      </c>
      <c r="AH25" s="23">
        <v>0.08</v>
      </c>
      <c r="AI25" s="23">
        <v>0.9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170.17</v>
      </c>
      <c r="CC25" s="24"/>
      <c r="CD25" s="20">
        <v>2.25</v>
      </c>
      <c r="CE25" s="20"/>
      <c r="CF25" s="20">
        <v>5.03</v>
      </c>
      <c r="CG25" s="20">
        <v>5.03</v>
      </c>
      <c r="CH25" s="20">
        <v>5.03</v>
      </c>
      <c r="CI25" s="20">
        <v>572.25</v>
      </c>
      <c r="CJ25" s="20">
        <v>219.03</v>
      </c>
      <c r="CK25" s="20">
        <v>395.64</v>
      </c>
      <c r="CL25" s="20">
        <v>53.51</v>
      </c>
      <c r="CM25" s="20">
        <v>31.77</v>
      </c>
      <c r="CN25" s="20">
        <v>42.64</v>
      </c>
      <c r="CO25" s="20">
        <v>7.5</v>
      </c>
      <c r="CP25" s="20">
        <v>0</v>
      </c>
      <c r="CQ25" s="28"/>
    </row>
    <row r="26" spans="1:95" s="20" customFormat="1" ht="47.25" x14ac:dyDescent="0.25">
      <c r="A26" s="21" t="str">
        <f>"16/1"</f>
        <v>16/1</v>
      </c>
      <c r="B26" s="27" t="s">
        <v>173</v>
      </c>
      <c r="C26" s="23" t="str">
        <f>"30"</f>
        <v>30</v>
      </c>
      <c r="D26" s="23">
        <v>0.35</v>
      </c>
      <c r="E26" s="23">
        <v>0</v>
      </c>
      <c r="F26" s="23">
        <v>1.79</v>
      </c>
      <c r="G26" s="23">
        <v>1.79</v>
      </c>
      <c r="H26" s="23">
        <v>3.4</v>
      </c>
      <c r="I26" s="23">
        <v>29.504899199999997</v>
      </c>
      <c r="J26" s="23">
        <v>0.23</v>
      </c>
      <c r="K26" s="23">
        <v>1.17</v>
      </c>
      <c r="L26" s="23">
        <v>0</v>
      </c>
      <c r="M26" s="23">
        <v>0</v>
      </c>
      <c r="N26" s="23">
        <v>2.69</v>
      </c>
      <c r="O26" s="23">
        <v>0.05</v>
      </c>
      <c r="P26" s="23">
        <v>0.65</v>
      </c>
      <c r="Q26" s="23">
        <v>0</v>
      </c>
      <c r="R26" s="23">
        <v>0</v>
      </c>
      <c r="S26" s="23">
        <v>0.08</v>
      </c>
      <c r="T26" s="23">
        <v>0.27</v>
      </c>
      <c r="U26" s="23">
        <v>5.69</v>
      </c>
      <c r="V26" s="23">
        <v>54.12</v>
      </c>
      <c r="W26" s="23">
        <v>7.33</v>
      </c>
      <c r="X26" s="23">
        <v>10.28</v>
      </c>
      <c r="Y26" s="23">
        <v>14.91</v>
      </c>
      <c r="Z26" s="23">
        <v>0.19</v>
      </c>
      <c r="AA26" s="23">
        <v>0</v>
      </c>
      <c r="AB26" s="23">
        <v>3245.76</v>
      </c>
      <c r="AC26" s="23">
        <v>552</v>
      </c>
      <c r="AD26" s="23">
        <v>0.9</v>
      </c>
      <c r="AE26" s="23">
        <v>0.02</v>
      </c>
      <c r="AF26" s="23">
        <v>0.02</v>
      </c>
      <c r="AG26" s="23">
        <v>0.27</v>
      </c>
      <c r="AH26" s="23">
        <v>0.3</v>
      </c>
      <c r="AI26" s="23">
        <v>1.35</v>
      </c>
      <c r="AJ26" s="20">
        <v>0</v>
      </c>
      <c r="AK26" s="20">
        <v>11.63</v>
      </c>
      <c r="AL26" s="20">
        <v>9.4700000000000006</v>
      </c>
      <c r="AM26" s="20">
        <v>11.9</v>
      </c>
      <c r="AN26" s="20">
        <v>10.28</v>
      </c>
      <c r="AO26" s="20">
        <v>2.4300000000000002</v>
      </c>
      <c r="AP26" s="20">
        <v>8.66</v>
      </c>
      <c r="AQ26" s="20">
        <v>2.16</v>
      </c>
      <c r="AR26" s="20">
        <v>8.3800000000000008</v>
      </c>
      <c r="AS26" s="20">
        <v>12.98</v>
      </c>
      <c r="AT26" s="20">
        <v>11.09</v>
      </c>
      <c r="AU26" s="20">
        <v>36.51</v>
      </c>
      <c r="AV26" s="20">
        <v>3.79</v>
      </c>
      <c r="AW26" s="20">
        <v>7.84</v>
      </c>
      <c r="AX26" s="20">
        <v>63.56</v>
      </c>
      <c r="AY26" s="20">
        <v>0</v>
      </c>
      <c r="AZ26" s="20">
        <v>8.11</v>
      </c>
      <c r="BA26" s="20">
        <v>8.93</v>
      </c>
      <c r="BB26" s="20">
        <v>4.87</v>
      </c>
      <c r="BC26" s="20">
        <v>3.25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0.11</v>
      </c>
      <c r="BL26" s="20">
        <v>0</v>
      </c>
      <c r="BM26" s="20">
        <v>7.0000000000000007E-2</v>
      </c>
      <c r="BN26" s="20">
        <v>0.01</v>
      </c>
      <c r="BO26" s="20">
        <v>0.01</v>
      </c>
      <c r="BP26" s="20">
        <v>0</v>
      </c>
      <c r="BQ26" s="20">
        <v>0</v>
      </c>
      <c r="BR26" s="20">
        <v>0</v>
      </c>
      <c r="BS26" s="20">
        <v>0.42</v>
      </c>
      <c r="BT26" s="20">
        <v>0</v>
      </c>
      <c r="BU26" s="20">
        <v>0</v>
      </c>
      <c r="BV26" s="20">
        <v>1.04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24.29</v>
      </c>
      <c r="CC26" s="24"/>
      <c r="CD26" s="20">
        <v>540.96</v>
      </c>
      <c r="CF26" s="20">
        <v>1.47</v>
      </c>
      <c r="CG26" s="20">
        <v>1.42</v>
      </c>
      <c r="CH26" s="20">
        <v>1.44</v>
      </c>
      <c r="CI26" s="20">
        <v>245.85</v>
      </c>
      <c r="CJ26" s="20">
        <v>58.48</v>
      </c>
      <c r="CK26" s="20">
        <v>152.16</v>
      </c>
      <c r="CL26" s="20">
        <v>1.29</v>
      </c>
      <c r="CM26" s="20">
        <v>0.75</v>
      </c>
      <c r="CN26" s="20">
        <v>1.02</v>
      </c>
      <c r="CO26" s="20">
        <v>0.9</v>
      </c>
      <c r="CP26" s="20">
        <v>0</v>
      </c>
      <c r="CQ26" s="29"/>
    </row>
    <row r="27" spans="1:95" s="30" customFormat="1" x14ac:dyDescent="0.25">
      <c r="A27" s="31"/>
      <c r="B27" s="32" t="s">
        <v>112</v>
      </c>
      <c r="C27" s="33"/>
      <c r="D27" s="33">
        <v>17.489999999999998</v>
      </c>
      <c r="E27" s="33">
        <v>6.32</v>
      </c>
      <c r="F27" s="33">
        <v>12.88</v>
      </c>
      <c r="G27" s="33">
        <v>11.87</v>
      </c>
      <c r="H27" s="33">
        <v>78.75</v>
      </c>
      <c r="I27" s="33">
        <v>490.57</v>
      </c>
      <c r="J27" s="33">
        <v>1.85</v>
      </c>
      <c r="K27" s="33">
        <v>6.8</v>
      </c>
      <c r="L27" s="33">
        <v>0</v>
      </c>
      <c r="M27" s="33">
        <v>0</v>
      </c>
      <c r="N27" s="33">
        <v>16.88</v>
      </c>
      <c r="O27" s="33">
        <v>54.49</v>
      </c>
      <c r="P27" s="33">
        <v>7.38</v>
      </c>
      <c r="Q27" s="33">
        <v>0</v>
      </c>
      <c r="R27" s="33">
        <v>0</v>
      </c>
      <c r="S27" s="33">
        <v>0.78</v>
      </c>
      <c r="T27" s="33">
        <v>3.93</v>
      </c>
      <c r="U27" s="33">
        <v>536.53</v>
      </c>
      <c r="V27" s="33">
        <v>672.19</v>
      </c>
      <c r="W27" s="33">
        <v>63.93</v>
      </c>
      <c r="X27" s="33">
        <v>70.5</v>
      </c>
      <c r="Y27" s="33">
        <v>224.91</v>
      </c>
      <c r="Z27" s="33">
        <v>3.55</v>
      </c>
      <c r="AA27" s="33">
        <v>5.55</v>
      </c>
      <c r="AB27" s="33">
        <v>5158.59</v>
      </c>
      <c r="AC27" s="33">
        <v>940.47</v>
      </c>
      <c r="AD27" s="33">
        <v>6.48</v>
      </c>
      <c r="AE27" s="33">
        <v>0.3</v>
      </c>
      <c r="AF27" s="33">
        <v>0.15</v>
      </c>
      <c r="AG27" s="33">
        <v>2.85</v>
      </c>
      <c r="AH27" s="33">
        <v>6.39</v>
      </c>
      <c r="AI27" s="33">
        <v>6.28</v>
      </c>
      <c r="AJ27" s="34">
        <v>0</v>
      </c>
      <c r="AK27" s="34">
        <v>846.52</v>
      </c>
      <c r="AL27" s="34">
        <v>737.9</v>
      </c>
      <c r="AM27" s="34">
        <v>1270.8599999999999</v>
      </c>
      <c r="AN27" s="34">
        <v>1003.42</v>
      </c>
      <c r="AO27" s="34">
        <v>297.14999999999998</v>
      </c>
      <c r="AP27" s="34">
        <v>675.24</v>
      </c>
      <c r="AQ27" s="34">
        <v>181.71</v>
      </c>
      <c r="AR27" s="34">
        <v>525.53</v>
      </c>
      <c r="AS27" s="34">
        <v>412.01</v>
      </c>
      <c r="AT27" s="34">
        <v>572.17999999999995</v>
      </c>
      <c r="AU27" s="34">
        <v>671.15</v>
      </c>
      <c r="AV27" s="34">
        <v>461.56</v>
      </c>
      <c r="AW27" s="34">
        <v>416.63</v>
      </c>
      <c r="AX27" s="34">
        <v>2623.28</v>
      </c>
      <c r="AY27" s="34">
        <v>0</v>
      </c>
      <c r="AZ27" s="34">
        <v>767.02</v>
      </c>
      <c r="BA27" s="34">
        <v>461.46</v>
      </c>
      <c r="BB27" s="34">
        <v>289.23</v>
      </c>
      <c r="BC27" s="34">
        <v>186.03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0.78</v>
      </c>
      <c r="BL27" s="34">
        <v>0</v>
      </c>
      <c r="BM27" s="34">
        <v>0.42</v>
      </c>
      <c r="BN27" s="34">
        <v>0.04</v>
      </c>
      <c r="BO27" s="34">
        <v>7.0000000000000007E-2</v>
      </c>
      <c r="BP27" s="34">
        <v>0</v>
      </c>
      <c r="BQ27" s="34">
        <v>0</v>
      </c>
      <c r="BR27" s="34">
        <v>0.01</v>
      </c>
      <c r="BS27" s="34">
        <v>2.4500000000000002</v>
      </c>
      <c r="BT27" s="34">
        <v>0</v>
      </c>
      <c r="BU27" s="34">
        <v>0</v>
      </c>
      <c r="BV27" s="34">
        <v>6.63</v>
      </c>
      <c r="BW27" s="34">
        <v>0.04</v>
      </c>
      <c r="BX27" s="34">
        <v>0</v>
      </c>
      <c r="BY27" s="34">
        <v>0</v>
      </c>
      <c r="BZ27" s="34">
        <v>0</v>
      </c>
      <c r="CA27" s="34">
        <v>0</v>
      </c>
      <c r="CB27" s="34">
        <v>414.26</v>
      </c>
      <c r="CC27" s="25">
        <f>$I$27/$I$34*100</f>
        <v>46.720952380952383</v>
      </c>
      <c r="CD27" s="34">
        <v>865.32</v>
      </c>
      <c r="CE27" s="34"/>
      <c r="CF27" s="34">
        <v>307.49</v>
      </c>
      <c r="CG27" s="34">
        <v>102.23</v>
      </c>
      <c r="CH27" s="34">
        <v>204.86</v>
      </c>
      <c r="CI27" s="34">
        <v>13106.58</v>
      </c>
      <c r="CJ27" s="34">
        <v>5301.22</v>
      </c>
      <c r="CK27" s="34">
        <v>9203.9</v>
      </c>
      <c r="CL27" s="34">
        <v>229.23</v>
      </c>
      <c r="CM27" s="34">
        <v>153.07</v>
      </c>
      <c r="CN27" s="34">
        <v>191.15</v>
      </c>
      <c r="CO27" s="34">
        <v>9.23</v>
      </c>
      <c r="CP27" s="34">
        <v>0.81</v>
      </c>
    </row>
    <row r="28" spans="1:95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</row>
    <row r="29" spans="1:95" s="26" customFormat="1" x14ac:dyDescent="0.25">
      <c r="A29" s="21" t="str">
        <f>"815"</f>
        <v>815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0">
        <v>0</v>
      </c>
      <c r="CE29" s="20"/>
      <c r="CF29" s="20">
        <v>0</v>
      </c>
      <c r="CG29" s="20">
        <v>0</v>
      </c>
      <c r="CH29" s="20">
        <v>0</v>
      </c>
      <c r="CI29" s="20">
        <v>1140</v>
      </c>
      <c r="CJ29" s="20">
        <v>439.2</v>
      </c>
      <c r="CK29" s="20">
        <v>789.6</v>
      </c>
      <c r="CL29" s="20">
        <v>9.1199999999999992</v>
      </c>
      <c r="CM29" s="20">
        <v>9.1199999999999992</v>
      </c>
      <c r="CN29" s="20">
        <v>9.1199999999999992</v>
      </c>
      <c r="CO29" s="20">
        <v>0</v>
      </c>
      <c r="CP29" s="20">
        <v>0</v>
      </c>
      <c r="CQ29" s="28"/>
    </row>
    <row r="30" spans="1:95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0">
        <v>0</v>
      </c>
      <c r="CE30" s="20"/>
      <c r="CF30" s="20">
        <v>1.23</v>
      </c>
      <c r="CG30" s="20">
        <v>1.23</v>
      </c>
      <c r="CH30" s="20">
        <v>1.23</v>
      </c>
      <c r="CI30" s="20">
        <v>136.63999999999999</v>
      </c>
      <c r="CJ30" s="20">
        <v>54.68</v>
      </c>
      <c r="CK30" s="20">
        <v>95.66</v>
      </c>
      <c r="CL30" s="20">
        <v>13.23</v>
      </c>
      <c r="CM30" s="20">
        <v>7.82</v>
      </c>
      <c r="CN30" s="20">
        <v>10.52</v>
      </c>
      <c r="CO30" s="20">
        <v>3.75</v>
      </c>
      <c r="CP30" s="20">
        <v>0</v>
      </c>
      <c r="CQ30" s="28"/>
    </row>
    <row r="31" spans="1:95" s="20" customFormat="1" ht="31.5" x14ac:dyDescent="0.25">
      <c r="A31" s="21" t="str">
        <f>"57/3"</f>
        <v>57/3</v>
      </c>
      <c r="B31" s="27" t="s">
        <v>174</v>
      </c>
      <c r="C31" s="23" t="str">
        <f>"140"</f>
        <v>140</v>
      </c>
      <c r="D31" s="23">
        <v>3.49</v>
      </c>
      <c r="E31" s="23">
        <v>0</v>
      </c>
      <c r="F31" s="23">
        <v>4.1900000000000004</v>
      </c>
      <c r="G31" s="23">
        <v>4.55</v>
      </c>
      <c r="H31" s="23">
        <v>27.47</v>
      </c>
      <c r="I31" s="23">
        <v>153.26836840000001</v>
      </c>
      <c r="J31" s="23">
        <v>0.69</v>
      </c>
      <c r="K31" s="23">
        <v>2.73</v>
      </c>
      <c r="L31" s="23">
        <v>0</v>
      </c>
      <c r="M31" s="23">
        <v>0</v>
      </c>
      <c r="N31" s="23">
        <v>13.08</v>
      </c>
      <c r="O31" s="23">
        <v>10.29</v>
      </c>
      <c r="P31" s="23">
        <v>4.0999999999999996</v>
      </c>
      <c r="Q31" s="23">
        <v>0</v>
      </c>
      <c r="R31" s="23">
        <v>0</v>
      </c>
      <c r="S31" s="23">
        <v>0.52</v>
      </c>
      <c r="T31" s="23">
        <v>2.0099999999999998</v>
      </c>
      <c r="U31" s="23">
        <v>189.16</v>
      </c>
      <c r="V31" s="23">
        <v>288.38</v>
      </c>
      <c r="W31" s="23">
        <v>41.23</v>
      </c>
      <c r="X31" s="23">
        <v>53.29</v>
      </c>
      <c r="Y31" s="23">
        <v>89.47</v>
      </c>
      <c r="Z31" s="23">
        <v>1.24</v>
      </c>
      <c r="AA31" s="23">
        <v>0.84</v>
      </c>
      <c r="AB31" s="23">
        <v>14112.59</v>
      </c>
      <c r="AC31" s="23">
        <v>2941.53</v>
      </c>
      <c r="AD31" s="23">
        <v>2.72</v>
      </c>
      <c r="AE31" s="23">
        <v>0.09</v>
      </c>
      <c r="AF31" s="23">
        <v>0.09</v>
      </c>
      <c r="AG31" s="23">
        <v>1.34</v>
      </c>
      <c r="AH31" s="23">
        <v>2.15</v>
      </c>
      <c r="AI31" s="23">
        <v>2.94</v>
      </c>
      <c r="AJ31" s="20">
        <v>0</v>
      </c>
      <c r="AK31" s="20">
        <v>134.30000000000001</v>
      </c>
      <c r="AL31" s="20">
        <v>114.91</v>
      </c>
      <c r="AM31" s="20">
        <v>183.87</v>
      </c>
      <c r="AN31" s="20">
        <v>106.39</v>
      </c>
      <c r="AO31" s="20">
        <v>38.590000000000003</v>
      </c>
      <c r="AP31" s="20">
        <v>94.9</v>
      </c>
      <c r="AQ31" s="20">
        <v>27.81</v>
      </c>
      <c r="AR31" s="20">
        <v>120.91</v>
      </c>
      <c r="AS31" s="20">
        <v>124.01</v>
      </c>
      <c r="AT31" s="20">
        <v>129.66999999999999</v>
      </c>
      <c r="AU31" s="20">
        <v>259.11</v>
      </c>
      <c r="AV31" s="20">
        <v>55.05</v>
      </c>
      <c r="AW31" s="20">
        <v>98.68</v>
      </c>
      <c r="AX31" s="20">
        <v>768.35</v>
      </c>
      <c r="AY31" s="20">
        <v>0</v>
      </c>
      <c r="AZ31" s="20">
        <v>182.78</v>
      </c>
      <c r="BA31" s="20">
        <v>123.47</v>
      </c>
      <c r="BB31" s="20">
        <v>67.83</v>
      </c>
      <c r="BC31" s="20">
        <v>47.98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0.23</v>
      </c>
      <c r="BL31" s="20">
        <v>0</v>
      </c>
      <c r="BM31" s="20">
        <v>0.15</v>
      </c>
      <c r="BN31" s="20">
        <v>0.01</v>
      </c>
      <c r="BO31" s="20">
        <v>0.03</v>
      </c>
      <c r="BP31" s="20">
        <v>0</v>
      </c>
      <c r="BQ31" s="20">
        <v>0</v>
      </c>
      <c r="BR31" s="20">
        <v>0</v>
      </c>
      <c r="BS31" s="20">
        <v>0.88</v>
      </c>
      <c r="BT31" s="20">
        <v>0</v>
      </c>
      <c r="BU31" s="20">
        <v>0</v>
      </c>
      <c r="BV31" s="20">
        <v>2.48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156.5</v>
      </c>
      <c r="CC31" s="24"/>
      <c r="CD31" s="20">
        <v>2352.94</v>
      </c>
      <c r="CF31" s="20">
        <v>34.04</v>
      </c>
      <c r="CG31" s="20">
        <v>22.08</v>
      </c>
      <c r="CH31" s="20">
        <v>28.06</v>
      </c>
      <c r="CI31" s="20">
        <v>2761.57</v>
      </c>
      <c r="CJ31" s="20">
        <v>910.33</v>
      </c>
      <c r="CK31" s="20">
        <v>1835.95</v>
      </c>
      <c r="CL31" s="20">
        <v>22.88</v>
      </c>
      <c r="CM31" s="20">
        <v>14.81</v>
      </c>
      <c r="CN31" s="20">
        <v>18.850000000000001</v>
      </c>
      <c r="CO31" s="20">
        <v>4.2</v>
      </c>
      <c r="CP31" s="20">
        <v>0.35</v>
      </c>
      <c r="CQ31" s="29"/>
    </row>
    <row r="32" spans="1:95" s="30" customFormat="1" ht="31.5" x14ac:dyDescent="0.25">
      <c r="A32" s="31"/>
      <c r="B32" s="32" t="s">
        <v>116</v>
      </c>
      <c r="C32" s="33"/>
      <c r="D32" s="33">
        <v>4.87</v>
      </c>
      <c r="E32" s="33">
        <v>0</v>
      </c>
      <c r="F32" s="33">
        <v>4.33</v>
      </c>
      <c r="G32" s="33">
        <v>4.6900000000000004</v>
      </c>
      <c r="H32" s="33">
        <v>40.56</v>
      </c>
      <c r="I32" s="33">
        <v>212.46</v>
      </c>
      <c r="J32" s="33">
        <v>0.69</v>
      </c>
      <c r="K32" s="33">
        <v>2.73</v>
      </c>
      <c r="L32" s="33">
        <v>0</v>
      </c>
      <c r="M32" s="33">
        <v>0</v>
      </c>
      <c r="N32" s="33">
        <v>16.98</v>
      </c>
      <c r="O32" s="33">
        <v>19.41</v>
      </c>
      <c r="P32" s="33">
        <v>4.17</v>
      </c>
      <c r="Q32" s="33">
        <v>0</v>
      </c>
      <c r="R32" s="33">
        <v>0</v>
      </c>
      <c r="S32" s="33">
        <v>0.52</v>
      </c>
      <c r="T32" s="33">
        <v>2.39</v>
      </c>
      <c r="U32" s="33">
        <v>189.2</v>
      </c>
      <c r="V32" s="33">
        <v>288.49</v>
      </c>
      <c r="W32" s="33">
        <v>41.34</v>
      </c>
      <c r="X32" s="33">
        <v>53.29</v>
      </c>
      <c r="Y32" s="33">
        <v>89.47</v>
      </c>
      <c r="Z32" s="33">
        <v>1.25</v>
      </c>
      <c r="AA32" s="33">
        <v>0.84</v>
      </c>
      <c r="AB32" s="33">
        <v>14112.59</v>
      </c>
      <c r="AC32" s="33">
        <v>2941.53</v>
      </c>
      <c r="AD32" s="33">
        <v>2.72</v>
      </c>
      <c r="AE32" s="33">
        <v>0.09</v>
      </c>
      <c r="AF32" s="33">
        <v>0.09</v>
      </c>
      <c r="AG32" s="33">
        <v>1.34</v>
      </c>
      <c r="AH32" s="33">
        <v>2.15</v>
      </c>
      <c r="AI32" s="33">
        <v>2.94</v>
      </c>
      <c r="AJ32" s="34">
        <v>0</v>
      </c>
      <c r="AK32" s="34">
        <v>198.16</v>
      </c>
      <c r="AL32" s="34">
        <v>181.38</v>
      </c>
      <c r="AM32" s="34">
        <v>285.66000000000003</v>
      </c>
      <c r="AN32" s="34">
        <v>140.15</v>
      </c>
      <c r="AO32" s="34">
        <v>58.6</v>
      </c>
      <c r="AP32" s="34">
        <v>134.91999999999999</v>
      </c>
      <c r="AQ32" s="34">
        <v>42.95</v>
      </c>
      <c r="AR32" s="34">
        <v>193.3</v>
      </c>
      <c r="AS32" s="34">
        <v>168.9</v>
      </c>
      <c r="AT32" s="34">
        <v>192.31</v>
      </c>
      <c r="AU32" s="34">
        <v>310.79000000000002</v>
      </c>
      <c r="AV32" s="34">
        <v>82.19</v>
      </c>
      <c r="AW32" s="34">
        <v>146.69999999999999</v>
      </c>
      <c r="AX32" s="34">
        <v>1169.94</v>
      </c>
      <c r="AY32" s="34">
        <v>0</v>
      </c>
      <c r="AZ32" s="34">
        <v>313.63</v>
      </c>
      <c r="BA32" s="34">
        <v>180.37</v>
      </c>
      <c r="BB32" s="34">
        <v>105.58</v>
      </c>
      <c r="BC32" s="34">
        <v>77.91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0.25</v>
      </c>
      <c r="BL32" s="34">
        <v>0</v>
      </c>
      <c r="BM32" s="34">
        <v>0.15</v>
      </c>
      <c r="BN32" s="34">
        <v>0.01</v>
      </c>
      <c r="BO32" s="34">
        <v>0.03</v>
      </c>
      <c r="BP32" s="34">
        <v>0</v>
      </c>
      <c r="BQ32" s="34">
        <v>0</v>
      </c>
      <c r="BR32" s="34">
        <v>0</v>
      </c>
      <c r="BS32" s="34">
        <v>0.89</v>
      </c>
      <c r="BT32" s="34">
        <v>0</v>
      </c>
      <c r="BU32" s="34">
        <v>0</v>
      </c>
      <c r="BV32" s="34">
        <v>2.5299999999999998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314.35000000000002</v>
      </c>
      <c r="CC32" s="25">
        <f>$I$32/$I$34*100</f>
        <v>20.234285714285715</v>
      </c>
      <c r="CD32" s="34">
        <v>2352.94</v>
      </c>
      <c r="CE32" s="34"/>
      <c r="CF32" s="34">
        <v>35.28</v>
      </c>
      <c r="CG32" s="34">
        <v>23.32</v>
      </c>
      <c r="CH32" s="34">
        <v>29.3</v>
      </c>
      <c r="CI32" s="34">
        <v>4038.2</v>
      </c>
      <c r="CJ32" s="34">
        <v>1404.21</v>
      </c>
      <c r="CK32" s="34">
        <v>2721.21</v>
      </c>
      <c r="CL32" s="34">
        <v>45.23</v>
      </c>
      <c r="CM32" s="34">
        <v>31.75</v>
      </c>
      <c r="CN32" s="34">
        <v>38.49</v>
      </c>
      <c r="CO32" s="34">
        <v>7.95</v>
      </c>
      <c r="CP32" s="34">
        <v>0.35</v>
      </c>
    </row>
    <row r="33" spans="1:94" s="30" customFormat="1" x14ac:dyDescent="0.25">
      <c r="A33" s="31"/>
      <c r="B33" s="32" t="s">
        <v>117</v>
      </c>
      <c r="C33" s="33"/>
      <c r="D33" s="33">
        <v>34.06</v>
      </c>
      <c r="E33" s="33">
        <v>13.94</v>
      </c>
      <c r="F33" s="33">
        <v>28.66</v>
      </c>
      <c r="G33" s="33">
        <v>21.1</v>
      </c>
      <c r="H33" s="33">
        <v>168.52</v>
      </c>
      <c r="I33" s="33">
        <v>1047.52</v>
      </c>
      <c r="J33" s="33">
        <v>5.01</v>
      </c>
      <c r="K33" s="33">
        <v>11.97</v>
      </c>
      <c r="L33" s="33">
        <v>0</v>
      </c>
      <c r="M33" s="33">
        <v>0</v>
      </c>
      <c r="N33" s="33">
        <v>47.42</v>
      </c>
      <c r="O33" s="33">
        <v>106.68</v>
      </c>
      <c r="P33" s="33">
        <v>14.42</v>
      </c>
      <c r="Q33" s="33">
        <v>0</v>
      </c>
      <c r="R33" s="33">
        <v>0</v>
      </c>
      <c r="S33" s="33">
        <v>2.31</v>
      </c>
      <c r="T33" s="33">
        <v>8.43</v>
      </c>
      <c r="U33" s="33">
        <v>980.19</v>
      </c>
      <c r="V33" s="33">
        <v>1361.39</v>
      </c>
      <c r="W33" s="33">
        <v>159.69</v>
      </c>
      <c r="X33" s="33">
        <v>156.16</v>
      </c>
      <c r="Y33" s="33">
        <v>487.69</v>
      </c>
      <c r="Z33" s="33">
        <v>8.86</v>
      </c>
      <c r="AA33" s="33">
        <v>156.38999999999999</v>
      </c>
      <c r="AB33" s="33">
        <v>19337.509999999998</v>
      </c>
      <c r="AC33" s="33">
        <v>4043.07</v>
      </c>
      <c r="AD33" s="33">
        <v>11.55</v>
      </c>
      <c r="AE33" s="33">
        <v>0.48</v>
      </c>
      <c r="AF33" s="33">
        <v>0.54</v>
      </c>
      <c r="AG33" s="33">
        <v>5.0599999999999996</v>
      </c>
      <c r="AH33" s="33">
        <v>12.19</v>
      </c>
      <c r="AI33" s="33">
        <v>19.809999999999999</v>
      </c>
      <c r="AJ33" s="34">
        <v>0</v>
      </c>
      <c r="AK33" s="34">
        <v>1720.07</v>
      </c>
      <c r="AL33" s="34">
        <v>1464.25</v>
      </c>
      <c r="AM33" s="34">
        <v>2526.89</v>
      </c>
      <c r="AN33" s="34">
        <v>1822.07</v>
      </c>
      <c r="AO33" s="34">
        <v>685.12</v>
      </c>
      <c r="AP33" s="34">
        <v>1305.69</v>
      </c>
      <c r="AQ33" s="34">
        <v>397.54</v>
      </c>
      <c r="AR33" s="34">
        <v>1312.22</v>
      </c>
      <c r="AS33" s="34">
        <v>1194.93</v>
      </c>
      <c r="AT33" s="34">
        <v>1474.26</v>
      </c>
      <c r="AU33" s="34">
        <v>2023.65</v>
      </c>
      <c r="AV33" s="34">
        <v>837.52</v>
      </c>
      <c r="AW33" s="34">
        <v>978.44</v>
      </c>
      <c r="AX33" s="34">
        <v>5688.69</v>
      </c>
      <c r="AY33" s="34">
        <v>8.4</v>
      </c>
      <c r="AZ33" s="34">
        <v>1568.82</v>
      </c>
      <c r="BA33" s="34">
        <v>1378.24</v>
      </c>
      <c r="BB33" s="34">
        <v>817.96</v>
      </c>
      <c r="BC33" s="34">
        <v>518.98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1.32</v>
      </c>
      <c r="BL33" s="34">
        <v>0</v>
      </c>
      <c r="BM33" s="34">
        <v>0.73</v>
      </c>
      <c r="BN33" s="34">
        <v>0.06</v>
      </c>
      <c r="BO33" s="34">
        <v>0.12</v>
      </c>
      <c r="BP33" s="34">
        <v>0</v>
      </c>
      <c r="BQ33" s="34">
        <v>0</v>
      </c>
      <c r="BR33" s="34">
        <v>0.01</v>
      </c>
      <c r="BS33" s="34">
        <v>4.33</v>
      </c>
      <c r="BT33" s="34">
        <v>0</v>
      </c>
      <c r="BU33" s="34">
        <v>0</v>
      </c>
      <c r="BV33" s="34">
        <v>11.45</v>
      </c>
      <c r="BW33" s="34">
        <v>0.05</v>
      </c>
      <c r="BX33" s="34">
        <v>0</v>
      </c>
      <c r="BY33" s="34">
        <v>0</v>
      </c>
      <c r="BZ33" s="34">
        <v>0</v>
      </c>
      <c r="CA33" s="34">
        <v>0</v>
      </c>
      <c r="CB33" s="34">
        <v>1144.4000000000001</v>
      </c>
      <c r="CC33" s="25"/>
      <c r="CD33" s="34">
        <v>3379.31</v>
      </c>
      <c r="CE33" s="34"/>
      <c r="CF33" s="34">
        <v>385.93</v>
      </c>
      <c r="CG33" s="34">
        <v>156.25</v>
      </c>
      <c r="CH33" s="34">
        <v>271.08999999999997</v>
      </c>
      <c r="CI33" s="34">
        <v>21922.31</v>
      </c>
      <c r="CJ33" s="34">
        <v>9272.4599999999991</v>
      </c>
      <c r="CK33" s="34">
        <v>15597.38</v>
      </c>
      <c r="CL33" s="34">
        <v>387.76</v>
      </c>
      <c r="CM33" s="34">
        <v>259.92</v>
      </c>
      <c r="CN33" s="34">
        <v>323.83999999999997</v>
      </c>
      <c r="CO33" s="34">
        <v>20.84</v>
      </c>
      <c r="CP33" s="34">
        <v>1.53</v>
      </c>
    </row>
    <row r="34" spans="1:94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0"/>
      <c r="CE34" s="20"/>
      <c r="CF34" s="20"/>
      <c r="CG34" s="20"/>
      <c r="CH34" s="20">
        <v>0</v>
      </c>
      <c r="CI34" s="20"/>
      <c r="CJ34" s="20"/>
      <c r="CK34" s="20">
        <v>0</v>
      </c>
      <c r="CL34" s="20"/>
      <c r="CM34" s="20"/>
      <c r="CN34" s="20">
        <v>0</v>
      </c>
      <c r="CO34" s="20"/>
      <c r="CP34" s="20"/>
    </row>
    <row r="35" spans="1:94" x14ac:dyDescent="0.25">
      <c r="A35" s="21"/>
      <c r="B35" s="27" t="s">
        <v>119</v>
      </c>
      <c r="C35" s="23"/>
      <c r="D35" s="23">
        <f t="shared" ref="D35:I35" si="0">D33-D34</f>
        <v>2.5600000000000023</v>
      </c>
      <c r="E35" s="23">
        <f t="shared" si="0"/>
        <v>13.94</v>
      </c>
      <c r="F35" s="23">
        <f t="shared" si="0"/>
        <v>-6.59</v>
      </c>
      <c r="G35" s="23">
        <f t="shared" si="0"/>
        <v>21.1</v>
      </c>
      <c r="H35" s="23">
        <f t="shared" si="0"/>
        <v>16.27000000000001</v>
      </c>
      <c r="I35" s="23">
        <f t="shared" si="0"/>
        <v>-2.4800000000000182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1361.39</v>
      </c>
      <c r="W35" s="23">
        <f t="shared" si="1"/>
        <v>159.69</v>
      </c>
      <c r="X35" s="23">
        <f t="shared" si="1"/>
        <v>156.16</v>
      </c>
      <c r="Y35" s="23">
        <f t="shared" si="1"/>
        <v>487.69</v>
      </c>
      <c r="Z35" s="23">
        <f t="shared" si="1"/>
        <v>8.86</v>
      </c>
      <c r="AA35" s="23">
        <f t="shared" si="1"/>
        <v>156.38999999999999</v>
      </c>
      <c r="AB35" s="23">
        <f t="shared" si="1"/>
        <v>19337.509999999998</v>
      </c>
      <c r="AC35" s="23">
        <f t="shared" si="1"/>
        <v>3705.57</v>
      </c>
      <c r="AD35" s="23">
        <f t="shared" si="1"/>
        <v>11.55</v>
      </c>
      <c r="AE35" s="23">
        <f t="shared" si="1"/>
        <v>-0.12000000000000011</v>
      </c>
      <c r="AF35" s="23">
        <f t="shared" si="1"/>
        <v>-0.13500000000000001</v>
      </c>
      <c r="AG35" s="23"/>
      <c r="AH35" s="23"/>
      <c r="AI35" s="23">
        <f>AI33-AI34</f>
        <v>-13.940000000000001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0"/>
      <c r="CE35" s="20"/>
      <c r="CF35" s="20"/>
      <c r="CG35" s="20"/>
      <c r="CH35" s="20">
        <f>CH33-CH34</f>
        <v>271.08999999999997</v>
      </c>
      <c r="CI35" s="20"/>
      <c r="CJ35" s="20"/>
      <c r="CK35" s="20">
        <f>CK33-CK34</f>
        <v>15597.38</v>
      </c>
      <c r="CL35" s="20"/>
      <c r="CM35" s="20"/>
      <c r="CN35" s="20">
        <f>CN33-CN34</f>
        <v>323.83999999999997</v>
      </c>
      <c r="CO35" s="20"/>
      <c r="CP35" s="20"/>
    </row>
    <row r="36" spans="1:94" ht="31.5" x14ac:dyDescent="0.25">
      <c r="A36" s="21"/>
      <c r="B36" s="27" t="s">
        <v>120</v>
      </c>
      <c r="C36" s="23"/>
      <c r="D36" s="23">
        <v>13</v>
      </c>
      <c r="E36" s="23"/>
      <c r="F36" s="23">
        <v>25</v>
      </c>
      <c r="G36" s="23"/>
      <c r="H36" s="23">
        <v>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</row>
  </sheetData>
  <mergeCells count="26">
    <mergeCell ref="AI8:AI9"/>
    <mergeCell ref="CF8:CF9"/>
    <mergeCell ref="CG8:CG9"/>
    <mergeCell ref="CH8:CH9"/>
    <mergeCell ref="CN8:CN9"/>
    <mergeCell ref="CI8:CI9"/>
    <mergeCell ref="CJ8:CJ9"/>
    <mergeCell ref="CK8:CK9"/>
    <mergeCell ref="CL8:CL9"/>
    <mergeCell ref="CM8:CM9"/>
    <mergeCell ref="CP8:CP9"/>
    <mergeCell ref="A2:CC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C8:CC9"/>
    <mergeCell ref="CD8:CD9"/>
    <mergeCell ref="CO8:CO9"/>
    <mergeCell ref="H6:CC6"/>
    <mergeCell ref="CE8:CE9"/>
  </mergeCells>
  <pageMargins left="0.59055118110236227" right="0.39370078740157483" top="0.78740157480314965" bottom="0.78740157480314965" header="0.31496062992125984" footer="0.31496062992125984"/>
  <pageSetup paperSize="9" scale="8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176</v>
      </c>
      <c r="D4" s="48" t="s">
        <v>168</v>
      </c>
      <c r="E4" s="49">
        <v>150</v>
      </c>
      <c r="F4" s="50"/>
      <c r="G4" s="49">
        <v>141.45098399999998</v>
      </c>
      <c r="H4" s="49">
        <v>2.2599999999999998</v>
      </c>
      <c r="I4" s="49">
        <v>3.99</v>
      </c>
      <c r="J4" s="51">
        <v>24.02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150</v>
      </c>
      <c r="F6" s="57"/>
      <c r="G6" s="56">
        <v>15.397735609756092</v>
      </c>
      <c r="H6" s="56">
        <v>0.09</v>
      </c>
      <c r="I6" s="56">
        <v>0.02</v>
      </c>
      <c r="J6" s="58">
        <v>3.8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60</v>
      </c>
      <c r="F7" s="57"/>
      <c r="G7" s="56">
        <v>94.176000000000002</v>
      </c>
      <c r="H7" s="56">
        <v>7.62</v>
      </c>
      <c r="I7" s="56">
        <v>6.9</v>
      </c>
      <c r="J7" s="58">
        <v>0.42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178</v>
      </c>
      <c r="D14" s="70" t="s">
        <v>170</v>
      </c>
      <c r="E14" s="71">
        <v>150</v>
      </c>
      <c r="F14" s="72"/>
      <c r="G14" s="71">
        <v>98.433312000000001</v>
      </c>
      <c r="H14" s="71">
        <v>3.32</v>
      </c>
      <c r="I14" s="71">
        <v>3.34</v>
      </c>
      <c r="J14" s="73">
        <v>14.59</v>
      </c>
    </row>
    <row r="15" spans="1:10" x14ac:dyDescent="0.25">
      <c r="A15" s="52"/>
      <c r="B15" s="59" t="s">
        <v>143</v>
      </c>
      <c r="C15" s="54" t="s">
        <v>179</v>
      </c>
      <c r="D15" s="55" t="s">
        <v>171</v>
      </c>
      <c r="E15" s="56">
        <v>50</v>
      </c>
      <c r="F15" s="57"/>
      <c r="G15" s="56">
        <v>70.632999166666707</v>
      </c>
      <c r="H15" s="56">
        <v>6.18</v>
      </c>
      <c r="I15" s="56">
        <v>4.13</v>
      </c>
      <c r="J15" s="58">
        <v>2.4700000000000002</v>
      </c>
    </row>
    <row r="16" spans="1:10" x14ac:dyDescent="0.25">
      <c r="A16" s="52"/>
      <c r="B16" s="59" t="s">
        <v>144</v>
      </c>
      <c r="C16" s="54" t="s">
        <v>180</v>
      </c>
      <c r="D16" s="55" t="s">
        <v>172</v>
      </c>
      <c r="E16" s="56">
        <v>120</v>
      </c>
      <c r="F16" s="57"/>
      <c r="G16" s="56">
        <v>153.43727759999999</v>
      </c>
      <c r="H16" s="56">
        <v>4.22</v>
      </c>
      <c r="I16" s="56">
        <v>3.1</v>
      </c>
      <c r="J16" s="58">
        <v>27.25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150</v>
      </c>
      <c r="F19" s="57"/>
      <c r="G19" s="56">
        <v>35.765864999999998</v>
      </c>
      <c r="H19" s="56">
        <v>0.12</v>
      </c>
      <c r="I19" s="56">
        <v>0.03</v>
      </c>
      <c r="J19" s="58">
        <v>9.15</v>
      </c>
    </row>
    <row r="20" spans="1:10" x14ac:dyDescent="0.25">
      <c r="A20" s="52"/>
      <c r="B20" s="59" t="s">
        <v>152</v>
      </c>
      <c r="C20" s="54" t="s">
        <v>181</v>
      </c>
      <c r="D20" s="55" t="s">
        <v>173</v>
      </c>
      <c r="E20" s="56">
        <v>30</v>
      </c>
      <c r="F20" s="57"/>
      <c r="G20" s="56">
        <v>29.504899199999997</v>
      </c>
      <c r="H20" s="56">
        <v>0.35</v>
      </c>
      <c r="I20" s="56">
        <v>1.79</v>
      </c>
      <c r="J20" s="58">
        <v>3.4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182</v>
      </c>
      <c r="D25" s="75" t="s">
        <v>174</v>
      </c>
      <c r="E25" s="76">
        <v>140</v>
      </c>
      <c r="F25" s="77"/>
      <c r="G25" s="76">
        <v>153.26836840000001</v>
      </c>
      <c r="H25" s="76">
        <v>3.49</v>
      </c>
      <c r="I25" s="76">
        <v>4.1900000000000004</v>
      </c>
      <c r="J25" s="78">
        <v>27.47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45166.355497685188</v>
      </c>
    </row>
    <row r="2" spans="1:2" ht="12.75" customHeight="1" x14ac:dyDescent="0.2">
      <c r="A2" s="83" t="s">
        <v>161</v>
      </c>
      <c r="B2" s="84">
        <v>45176.360277777778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"29 августа 2023 г."</f>
        <v>29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(6)'!B3&lt;&gt;"",'Dop (6)'!B3,"")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"130"</f>
        <v>130</v>
      </c>
      <c r="D11" s="23">
        <v>11.64</v>
      </c>
      <c r="E11" s="23">
        <v>12.38</v>
      </c>
      <c r="F11" s="23">
        <v>13.87</v>
      </c>
      <c r="G11" s="23">
        <v>4.55</v>
      </c>
      <c r="H11" s="23">
        <v>0.62</v>
      </c>
      <c r="I11" s="23">
        <v>173.721249</v>
      </c>
      <c r="J11" s="23">
        <v>3.49</v>
      </c>
      <c r="K11" s="23">
        <v>2.96</v>
      </c>
      <c r="L11" s="23">
        <v>0</v>
      </c>
      <c r="M11" s="23">
        <v>0</v>
      </c>
      <c r="N11" s="23">
        <v>0.62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1.62</v>
      </c>
      <c r="U11" s="23">
        <v>382.27</v>
      </c>
      <c r="V11" s="23">
        <v>120.17</v>
      </c>
      <c r="W11" s="23">
        <v>49.29</v>
      </c>
      <c r="X11" s="23">
        <v>10.3</v>
      </c>
      <c r="Y11" s="23">
        <v>163.37</v>
      </c>
      <c r="Z11" s="23">
        <v>2.14</v>
      </c>
      <c r="AA11" s="23">
        <v>146.25</v>
      </c>
      <c r="AB11" s="23">
        <v>46.8</v>
      </c>
      <c r="AC11" s="23">
        <v>253.5</v>
      </c>
      <c r="AD11" s="23">
        <v>2.59</v>
      </c>
      <c r="AE11" s="23">
        <v>0.05</v>
      </c>
      <c r="AF11" s="23">
        <v>0.34</v>
      </c>
      <c r="AG11" s="23">
        <v>0.16</v>
      </c>
      <c r="AH11" s="23">
        <v>3.51</v>
      </c>
      <c r="AI11" s="23">
        <v>0</v>
      </c>
      <c r="AJ11" s="20">
        <v>0</v>
      </c>
      <c r="AK11" s="20">
        <v>707.54</v>
      </c>
      <c r="AL11" s="20">
        <v>547.15</v>
      </c>
      <c r="AM11" s="20">
        <v>990.74</v>
      </c>
      <c r="AN11" s="20">
        <v>827.6</v>
      </c>
      <c r="AO11" s="20">
        <v>388.6</v>
      </c>
      <c r="AP11" s="20">
        <v>559.07000000000005</v>
      </c>
      <c r="AQ11" s="20">
        <v>186.97</v>
      </c>
      <c r="AR11" s="20">
        <v>597.55999999999995</v>
      </c>
      <c r="AS11" s="20">
        <v>650.72</v>
      </c>
      <c r="AT11" s="20">
        <v>721.29</v>
      </c>
      <c r="AU11" s="20">
        <v>1126.3800000000001</v>
      </c>
      <c r="AV11" s="20">
        <v>311.61</v>
      </c>
      <c r="AW11" s="20">
        <v>381.26</v>
      </c>
      <c r="AX11" s="20">
        <v>1624.95</v>
      </c>
      <c r="AY11" s="20">
        <v>12.83</v>
      </c>
      <c r="AZ11" s="20">
        <v>362.93</v>
      </c>
      <c r="BA11" s="20">
        <v>850.51</v>
      </c>
      <c r="BB11" s="20">
        <v>436.25</v>
      </c>
      <c r="BC11" s="20">
        <v>268.52999999999997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0.25</v>
      </c>
      <c r="BL11" s="20">
        <v>0</v>
      </c>
      <c r="BM11" s="20">
        <v>0.16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0.95</v>
      </c>
      <c r="BT11" s="20">
        <v>0</v>
      </c>
      <c r="BU11" s="20">
        <v>0</v>
      </c>
      <c r="BV11" s="20">
        <v>2.68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108</v>
      </c>
      <c r="CC11" s="24"/>
      <c r="CD11" s="24"/>
      <c r="CE11" s="20">
        <v>154.05000000000001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0.65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</v>
      </c>
      <c r="CK12" s="20">
        <v>146.4</v>
      </c>
      <c r="CL12" s="20">
        <v>263.2</v>
      </c>
      <c r="CM12" s="20">
        <v>3.04</v>
      </c>
      <c r="CN12" s="20">
        <v>3.04</v>
      </c>
      <c r="CO12" s="20">
        <v>3.04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"200/5"</f>
        <v>200/5</v>
      </c>
      <c r="D13" s="23">
        <v>0.12</v>
      </c>
      <c r="E13" s="23">
        <v>0</v>
      </c>
      <c r="F13" s="23">
        <v>0.02</v>
      </c>
      <c r="G13" s="23">
        <v>0.02</v>
      </c>
      <c r="H13" s="23">
        <v>5.19</v>
      </c>
      <c r="I13" s="23">
        <v>21.043572000000001</v>
      </c>
      <c r="J13" s="23">
        <v>0</v>
      </c>
      <c r="K13" s="23">
        <v>0</v>
      </c>
      <c r="L13" s="23">
        <v>0</v>
      </c>
      <c r="M13" s="23">
        <v>0</v>
      </c>
      <c r="N13" s="23">
        <v>5.05</v>
      </c>
      <c r="O13" s="23">
        <v>0</v>
      </c>
      <c r="P13" s="23">
        <v>0.14000000000000001</v>
      </c>
      <c r="Q13" s="23">
        <v>0</v>
      </c>
      <c r="R13" s="23">
        <v>0</v>
      </c>
      <c r="S13" s="23">
        <v>0.28999999999999998</v>
      </c>
      <c r="T13" s="23">
        <v>0.05</v>
      </c>
      <c r="U13" s="23">
        <v>0.59</v>
      </c>
      <c r="V13" s="23">
        <v>8.2200000000000006</v>
      </c>
      <c r="W13" s="23">
        <v>2.09</v>
      </c>
      <c r="X13" s="23">
        <v>0.56999999999999995</v>
      </c>
      <c r="Y13" s="23">
        <v>1.02</v>
      </c>
      <c r="Z13" s="23">
        <v>0.04</v>
      </c>
      <c r="AA13" s="23">
        <v>0</v>
      </c>
      <c r="AB13" s="23">
        <v>0.45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0.8</v>
      </c>
      <c r="AJ13" s="20">
        <v>0</v>
      </c>
      <c r="AK13" s="20">
        <v>0.69</v>
      </c>
      <c r="AL13" s="20">
        <v>0.78</v>
      </c>
      <c r="AM13" s="20">
        <v>0.64</v>
      </c>
      <c r="AN13" s="20">
        <v>1.18</v>
      </c>
      <c r="AO13" s="20">
        <v>0.28999999999999998</v>
      </c>
      <c r="AP13" s="20">
        <v>1.23</v>
      </c>
      <c r="AQ13" s="20">
        <v>0</v>
      </c>
      <c r="AR13" s="20">
        <v>1.57</v>
      </c>
      <c r="AS13" s="20">
        <v>0</v>
      </c>
      <c r="AT13" s="20">
        <v>0</v>
      </c>
      <c r="AU13" s="20">
        <v>0</v>
      </c>
      <c r="AV13" s="20">
        <v>0.88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204.43</v>
      </c>
      <c r="CC13" s="24"/>
      <c r="CD13" s="24"/>
      <c r="CE13" s="20">
        <v>0.08</v>
      </c>
      <c r="CF13" s="20"/>
      <c r="CG13" s="20">
        <v>4.3099999999999996</v>
      </c>
      <c r="CH13" s="20">
        <v>4.16</v>
      </c>
      <c r="CI13" s="20">
        <v>4.24</v>
      </c>
      <c r="CJ13" s="20">
        <v>465.46</v>
      </c>
      <c r="CK13" s="20">
        <v>186.38</v>
      </c>
      <c r="CL13" s="20">
        <v>325.92</v>
      </c>
      <c r="CM13" s="20">
        <v>45.14</v>
      </c>
      <c r="CN13" s="20">
        <v>26.83</v>
      </c>
      <c r="CO13" s="20">
        <v>35.99</v>
      </c>
      <c r="CP13" s="20">
        <v>5</v>
      </c>
      <c r="CQ13" s="20">
        <v>0</v>
      </c>
      <c r="CR13" s="28"/>
    </row>
    <row r="14" spans="1:96" s="26" customFormat="1" ht="31.5" x14ac:dyDescent="0.25">
      <c r="A14" s="21" t="str">
        <f>"8/12"</f>
        <v>8/12</v>
      </c>
      <c r="B14" s="27" t="s">
        <v>198</v>
      </c>
      <c r="C14" s="23" t="str">
        <f>"40"</f>
        <v>40</v>
      </c>
      <c r="D14" s="23">
        <v>3.24</v>
      </c>
      <c r="E14" s="23">
        <v>0.27</v>
      </c>
      <c r="F14" s="23">
        <v>2.2799999999999998</v>
      </c>
      <c r="G14" s="23">
        <v>2.4300000000000002</v>
      </c>
      <c r="H14" s="23">
        <v>21.99</v>
      </c>
      <c r="I14" s="23">
        <v>120.80390441866665</v>
      </c>
      <c r="J14" s="23">
        <v>0.36</v>
      </c>
      <c r="K14" s="23">
        <v>1.34</v>
      </c>
      <c r="L14" s="23">
        <v>0</v>
      </c>
      <c r="M14" s="23">
        <v>0</v>
      </c>
      <c r="N14" s="23">
        <v>2.89</v>
      </c>
      <c r="O14" s="23">
        <v>18.170000000000002</v>
      </c>
      <c r="P14" s="23">
        <v>0.94</v>
      </c>
      <c r="Q14" s="23">
        <v>0</v>
      </c>
      <c r="R14" s="23">
        <v>0</v>
      </c>
      <c r="S14" s="23">
        <v>0</v>
      </c>
      <c r="T14" s="23">
        <v>0.62</v>
      </c>
      <c r="U14" s="23">
        <v>179.83</v>
      </c>
      <c r="V14" s="23">
        <v>34.92</v>
      </c>
      <c r="W14" s="23">
        <v>6.85</v>
      </c>
      <c r="X14" s="23">
        <v>4.46</v>
      </c>
      <c r="Y14" s="23">
        <v>25.25</v>
      </c>
      <c r="Z14" s="23">
        <v>0.35</v>
      </c>
      <c r="AA14" s="23">
        <v>1.72</v>
      </c>
      <c r="AB14" s="23">
        <v>0.51</v>
      </c>
      <c r="AC14" s="23">
        <v>2.97</v>
      </c>
      <c r="AD14" s="23">
        <v>1.38</v>
      </c>
      <c r="AE14" s="23">
        <v>0.04</v>
      </c>
      <c r="AF14" s="23">
        <v>0.01</v>
      </c>
      <c r="AG14" s="23">
        <v>0.3</v>
      </c>
      <c r="AH14" s="23">
        <v>0.99</v>
      </c>
      <c r="AI14" s="23">
        <v>0</v>
      </c>
      <c r="AJ14" s="20">
        <v>0</v>
      </c>
      <c r="AK14" s="20">
        <v>145.52000000000001</v>
      </c>
      <c r="AL14" s="20">
        <v>130.51</v>
      </c>
      <c r="AM14" s="20">
        <v>243.76</v>
      </c>
      <c r="AN14" s="20">
        <v>88.41</v>
      </c>
      <c r="AO14" s="20">
        <v>49.7</v>
      </c>
      <c r="AP14" s="20">
        <v>97.34</v>
      </c>
      <c r="AQ14" s="20">
        <v>31.08</v>
      </c>
      <c r="AR14" s="20">
        <v>149.65</v>
      </c>
      <c r="AS14" s="20">
        <v>105.4</v>
      </c>
      <c r="AT14" s="20">
        <v>125.09</v>
      </c>
      <c r="AU14" s="20">
        <v>117.98</v>
      </c>
      <c r="AV14" s="20">
        <v>63.09</v>
      </c>
      <c r="AW14" s="20">
        <v>106.95</v>
      </c>
      <c r="AX14" s="20">
        <v>889.29</v>
      </c>
      <c r="AY14" s="20">
        <v>2.29</v>
      </c>
      <c r="AZ14" s="20">
        <v>277.32</v>
      </c>
      <c r="BA14" s="20">
        <v>152.9</v>
      </c>
      <c r="BB14" s="20">
        <v>78.16</v>
      </c>
      <c r="BC14" s="20">
        <v>60.03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0.15</v>
      </c>
      <c r="BL14" s="20">
        <v>0</v>
      </c>
      <c r="BM14" s="20">
        <v>0.08</v>
      </c>
      <c r="BN14" s="20">
        <v>0.01</v>
      </c>
      <c r="BO14" s="20">
        <v>0.01</v>
      </c>
      <c r="BP14" s="20">
        <v>0</v>
      </c>
      <c r="BQ14" s="20">
        <v>0</v>
      </c>
      <c r="BR14" s="20">
        <v>0</v>
      </c>
      <c r="BS14" s="20">
        <v>0.45</v>
      </c>
      <c r="BT14" s="20">
        <v>0</v>
      </c>
      <c r="BU14" s="20">
        <v>0</v>
      </c>
      <c r="BV14" s="20">
        <v>1.35</v>
      </c>
      <c r="BW14" s="20">
        <v>0.01</v>
      </c>
      <c r="BX14" s="20">
        <v>0</v>
      </c>
      <c r="BY14" s="20">
        <v>0</v>
      </c>
      <c r="BZ14" s="20">
        <v>0</v>
      </c>
      <c r="CA14" s="20">
        <v>0</v>
      </c>
      <c r="CB14" s="20">
        <v>18.14</v>
      </c>
      <c r="CC14" s="24"/>
      <c r="CD14" s="24"/>
      <c r="CE14" s="20">
        <v>1.8</v>
      </c>
      <c r="CF14" s="20"/>
      <c r="CG14" s="20">
        <v>29.28</v>
      </c>
      <c r="CH14" s="20">
        <v>15.13</v>
      </c>
      <c r="CI14" s="20">
        <v>22.21</v>
      </c>
      <c r="CJ14" s="20">
        <v>1010.07</v>
      </c>
      <c r="CK14" s="20">
        <v>374.09</v>
      </c>
      <c r="CL14" s="20">
        <v>692.08</v>
      </c>
      <c r="CM14" s="20">
        <v>5.93</v>
      </c>
      <c r="CN14" s="20">
        <v>3.46</v>
      </c>
      <c r="CO14" s="20">
        <v>5.15</v>
      </c>
      <c r="CP14" s="20">
        <v>2.93</v>
      </c>
      <c r="CQ14" s="20">
        <v>0.47</v>
      </c>
      <c r="CR14" s="28"/>
    </row>
    <row r="15" spans="1:96" s="20" customFormat="1" x14ac:dyDescent="0.25">
      <c r="A15" s="21" t="str">
        <f>"-"</f>
        <v>-</v>
      </c>
      <c r="B15" s="27" t="s">
        <v>199</v>
      </c>
      <c r="C15" s="23" t="str">
        <f>"20"</f>
        <v>20</v>
      </c>
      <c r="D15" s="23">
        <v>0.16</v>
      </c>
      <c r="E15" s="23">
        <v>0</v>
      </c>
      <c r="F15" s="23">
        <v>0.02</v>
      </c>
      <c r="G15" s="23">
        <v>0.02</v>
      </c>
      <c r="H15" s="23">
        <v>0.69</v>
      </c>
      <c r="I15" s="23">
        <v>3.1222799999999995</v>
      </c>
      <c r="J15" s="23">
        <v>0</v>
      </c>
      <c r="K15" s="23">
        <v>0</v>
      </c>
      <c r="L15" s="23">
        <v>0</v>
      </c>
      <c r="M15" s="23">
        <v>0</v>
      </c>
      <c r="N15" s="23">
        <v>0.47</v>
      </c>
      <c r="O15" s="23">
        <v>0.02</v>
      </c>
      <c r="P15" s="23">
        <v>0.2</v>
      </c>
      <c r="Q15" s="23">
        <v>0</v>
      </c>
      <c r="R15" s="23">
        <v>0</v>
      </c>
      <c r="S15" s="23">
        <v>0.02</v>
      </c>
      <c r="T15" s="23">
        <v>0.1</v>
      </c>
      <c r="U15" s="23">
        <v>1.57</v>
      </c>
      <c r="V15" s="23">
        <v>27.64</v>
      </c>
      <c r="W15" s="23">
        <v>4.51</v>
      </c>
      <c r="X15" s="23">
        <v>2.74</v>
      </c>
      <c r="Y15" s="23">
        <v>8.23</v>
      </c>
      <c r="Z15" s="23">
        <v>0.12</v>
      </c>
      <c r="AA15" s="23">
        <v>0</v>
      </c>
      <c r="AB15" s="23">
        <v>11.76</v>
      </c>
      <c r="AC15" s="23">
        <v>2</v>
      </c>
      <c r="AD15" s="23">
        <v>0.02</v>
      </c>
      <c r="AE15" s="23">
        <v>0.01</v>
      </c>
      <c r="AF15" s="23">
        <v>0.01</v>
      </c>
      <c r="AG15" s="23">
        <v>0.04</v>
      </c>
      <c r="AH15" s="23">
        <v>0.06</v>
      </c>
      <c r="AI15" s="23">
        <v>1.96</v>
      </c>
      <c r="AJ15" s="20">
        <v>0</v>
      </c>
      <c r="AK15" s="20">
        <v>5.29</v>
      </c>
      <c r="AL15" s="20">
        <v>4.12</v>
      </c>
      <c r="AM15" s="20">
        <v>5.88</v>
      </c>
      <c r="AN15" s="20">
        <v>5.0999999999999996</v>
      </c>
      <c r="AO15" s="20">
        <v>1.18</v>
      </c>
      <c r="AP15" s="20">
        <v>4.12</v>
      </c>
      <c r="AQ15" s="20">
        <v>0.98</v>
      </c>
      <c r="AR15" s="20">
        <v>3.33</v>
      </c>
      <c r="AS15" s="20">
        <v>5.0999999999999996</v>
      </c>
      <c r="AT15" s="20">
        <v>8.82</v>
      </c>
      <c r="AU15" s="20">
        <v>10.39</v>
      </c>
      <c r="AV15" s="20">
        <v>1.96</v>
      </c>
      <c r="AW15" s="20">
        <v>5.49</v>
      </c>
      <c r="AX15" s="20">
        <v>27.44</v>
      </c>
      <c r="AY15" s="20">
        <v>0</v>
      </c>
      <c r="AZ15" s="20">
        <v>3.33</v>
      </c>
      <c r="BA15" s="20">
        <v>5.29</v>
      </c>
      <c r="BB15" s="20">
        <v>4.12</v>
      </c>
      <c r="BC15" s="20">
        <v>1.37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19</v>
      </c>
      <c r="CC15" s="24"/>
      <c r="CD15" s="24"/>
      <c r="CE15" s="20">
        <v>1.96</v>
      </c>
      <c r="CG15" s="20">
        <v>1.8</v>
      </c>
      <c r="CH15" s="20">
        <v>1.8</v>
      </c>
      <c r="CI15" s="20">
        <v>1.8</v>
      </c>
      <c r="CJ15" s="20">
        <v>510</v>
      </c>
      <c r="CK15" s="20">
        <v>120</v>
      </c>
      <c r="CL15" s="20">
        <v>315</v>
      </c>
      <c r="CM15" s="20">
        <v>0.12</v>
      </c>
      <c r="CN15" s="20">
        <v>0.12</v>
      </c>
      <c r="CO15" s="20">
        <v>0.12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16.48</v>
      </c>
      <c r="E16" s="33">
        <v>12.65</v>
      </c>
      <c r="F16" s="33">
        <v>16.32</v>
      </c>
      <c r="G16" s="33">
        <v>7.15</v>
      </c>
      <c r="H16" s="33">
        <v>37.86</v>
      </c>
      <c r="I16" s="33">
        <v>363.47</v>
      </c>
      <c r="J16" s="33">
        <v>3.85</v>
      </c>
      <c r="K16" s="33">
        <v>4.3</v>
      </c>
      <c r="L16" s="33">
        <v>0</v>
      </c>
      <c r="M16" s="33">
        <v>0</v>
      </c>
      <c r="N16" s="33">
        <v>9.25</v>
      </c>
      <c r="O16" s="33">
        <v>27.31</v>
      </c>
      <c r="P16" s="33">
        <v>1.31</v>
      </c>
      <c r="Q16" s="33">
        <v>0</v>
      </c>
      <c r="R16" s="33">
        <v>0</v>
      </c>
      <c r="S16" s="33">
        <v>0.3</v>
      </c>
      <c r="T16" s="33">
        <v>2.76</v>
      </c>
      <c r="U16" s="33">
        <v>564.26</v>
      </c>
      <c r="V16" s="33">
        <v>190.94</v>
      </c>
      <c r="W16" s="33">
        <v>62.73</v>
      </c>
      <c r="X16" s="33">
        <v>18.079999999999998</v>
      </c>
      <c r="Y16" s="33">
        <v>197.87</v>
      </c>
      <c r="Z16" s="33">
        <v>2.65</v>
      </c>
      <c r="AA16" s="33">
        <v>147.97</v>
      </c>
      <c r="AB16" s="33">
        <v>59.52</v>
      </c>
      <c r="AC16" s="33">
        <v>258.57</v>
      </c>
      <c r="AD16" s="33">
        <v>3.99</v>
      </c>
      <c r="AE16" s="33">
        <v>0.09</v>
      </c>
      <c r="AF16" s="33">
        <v>0.37</v>
      </c>
      <c r="AG16" s="33">
        <v>0.5</v>
      </c>
      <c r="AH16" s="33">
        <v>4.57</v>
      </c>
      <c r="AI16" s="33">
        <v>2.76</v>
      </c>
      <c r="AJ16" s="34">
        <v>0</v>
      </c>
      <c r="AK16" s="34">
        <v>922.89</v>
      </c>
      <c r="AL16" s="34">
        <v>749.03</v>
      </c>
      <c r="AM16" s="34">
        <v>1342.8</v>
      </c>
      <c r="AN16" s="34">
        <v>956.04</v>
      </c>
      <c r="AO16" s="34">
        <v>459.77</v>
      </c>
      <c r="AP16" s="34">
        <v>701.77</v>
      </c>
      <c r="AQ16" s="34">
        <v>234.17</v>
      </c>
      <c r="AR16" s="34">
        <v>824.49</v>
      </c>
      <c r="AS16" s="34">
        <v>806.1</v>
      </c>
      <c r="AT16" s="34">
        <v>917.83</v>
      </c>
      <c r="AU16" s="34">
        <v>1306.42</v>
      </c>
      <c r="AV16" s="34">
        <v>404.69</v>
      </c>
      <c r="AW16" s="34">
        <v>541.73</v>
      </c>
      <c r="AX16" s="34">
        <v>2943.28</v>
      </c>
      <c r="AY16" s="34">
        <v>15.12</v>
      </c>
      <c r="AZ16" s="34">
        <v>774.43</v>
      </c>
      <c r="BA16" s="34">
        <v>1065.5999999999999</v>
      </c>
      <c r="BB16" s="34">
        <v>556.28</v>
      </c>
      <c r="BC16" s="34">
        <v>359.86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0.41</v>
      </c>
      <c r="BL16" s="34">
        <v>0</v>
      </c>
      <c r="BM16" s="34">
        <v>0.24</v>
      </c>
      <c r="BN16" s="34">
        <v>0.02</v>
      </c>
      <c r="BO16" s="34">
        <v>0.04</v>
      </c>
      <c r="BP16" s="34">
        <v>0</v>
      </c>
      <c r="BQ16" s="34">
        <v>0</v>
      </c>
      <c r="BR16" s="34">
        <v>0</v>
      </c>
      <c r="BS16" s="34">
        <v>1.42</v>
      </c>
      <c r="BT16" s="34">
        <v>0</v>
      </c>
      <c r="BU16" s="34">
        <v>0</v>
      </c>
      <c r="BV16" s="34">
        <v>4.09</v>
      </c>
      <c r="BW16" s="34">
        <v>0.01</v>
      </c>
      <c r="BX16" s="34">
        <v>0</v>
      </c>
      <c r="BY16" s="34">
        <v>0</v>
      </c>
      <c r="BZ16" s="34">
        <v>0</v>
      </c>
      <c r="CA16" s="34">
        <v>0</v>
      </c>
      <c r="CB16" s="34">
        <v>357.39</v>
      </c>
      <c r="CC16" s="25"/>
      <c r="CD16" s="25">
        <f>$I$16/$I$35*100</f>
        <v>26.923703703703705</v>
      </c>
      <c r="CE16" s="34">
        <v>157.88999999999999</v>
      </c>
      <c r="CF16" s="34"/>
      <c r="CG16" s="34">
        <v>72.900000000000006</v>
      </c>
      <c r="CH16" s="34">
        <v>45.89</v>
      </c>
      <c r="CI16" s="34">
        <v>59.39</v>
      </c>
      <c r="CJ16" s="34">
        <v>4852.2</v>
      </c>
      <c r="CK16" s="34">
        <v>2403.59</v>
      </c>
      <c r="CL16" s="34">
        <v>3627.89</v>
      </c>
      <c r="CM16" s="34">
        <v>67.73</v>
      </c>
      <c r="CN16" s="34">
        <v>42.22</v>
      </c>
      <c r="CO16" s="34">
        <v>55.43</v>
      </c>
      <c r="CP16" s="34">
        <v>7.93</v>
      </c>
      <c r="CQ16" s="34">
        <v>1.1200000000000001</v>
      </c>
    </row>
    <row r="17" spans="1:96" x14ac:dyDescent="0.25">
      <c r="A17" s="21"/>
      <c r="B17" s="22" t="s">
        <v>102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0" customFormat="1" x14ac:dyDescent="0.25">
      <c r="A18" s="21" t="str">
        <f>"-"</f>
        <v>-</v>
      </c>
      <c r="B18" s="27" t="s">
        <v>200</v>
      </c>
      <c r="C18" s="23" t="str">
        <f>"100"</f>
        <v>100</v>
      </c>
      <c r="D18" s="23">
        <v>0.8</v>
      </c>
      <c r="E18" s="23">
        <v>0</v>
      </c>
      <c r="F18" s="23">
        <v>0.2</v>
      </c>
      <c r="G18" s="23">
        <v>0.2</v>
      </c>
      <c r="H18" s="23">
        <v>9.4</v>
      </c>
      <c r="I18" s="23">
        <v>40.599999999999994</v>
      </c>
      <c r="J18" s="23">
        <v>0</v>
      </c>
      <c r="K18" s="23">
        <v>0</v>
      </c>
      <c r="L18" s="23">
        <v>0</v>
      </c>
      <c r="M18" s="23">
        <v>0</v>
      </c>
      <c r="N18" s="23">
        <v>7.5</v>
      </c>
      <c r="O18" s="23">
        <v>0</v>
      </c>
      <c r="P18" s="23">
        <v>1.9</v>
      </c>
      <c r="Q18" s="23">
        <v>0</v>
      </c>
      <c r="R18" s="23">
        <v>0</v>
      </c>
      <c r="S18" s="23">
        <v>1.1000000000000001</v>
      </c>
      <c r="T18" s="23">
        <v>0.5</v>
      </c>
      <c r="U18" s="23">
        <v>12</v>
      </c>
      <c r="V18" s="23">
        <v>155</v>
      </c>
      <c r="W18" s="23">
        <v>35</v>
      </c>
      <c r="X18" s="23">
        <v>11</v>
      </c>
      <c r="Y18" s="23">
        <v>17</v>
      </c>
      <c r="Z18" s="23">
        <v>0.1</v>
      </c>
      <c r="AA18" s="23">
        <v>0</v>
      </c>
      <c r="AB18" s="23">
        <v>60</v>
      </c>
      <c r="AC18" s="23">
        <v>10</v>
      </c>
      <c r="AD18" s="23">
        <v>0.2</v>
      </c>
      <c r="AE18" s="23">
        <v>0.06</v>
      </c>
      <c r="AF18" s="23">
        <v>0.03</v>
      </c>
      <c r="AG18" s="23">
        <v>0.2</v>
      </c>
      <c r="AH18" s="23">
        <v>0.3</v>
      </c>
      <c r="AI18" s="23">
        <v>38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88</v>
      </c>
      <c r="CC18" s="24"/>
      <c r="CD18" s="24"/>
      <c r="CE18" s="20">
        <v>10</v>
      </c>
      <c r="CG18" s="20">
        <v>4</v>
      </c>
      <c r="CH18" s="20">
        <v>1</v>
      </c>
      <c r="CI18" s="20">
        <v>2.5</v>
      </c>
      <c r="CJ18" s="20">
        <v>200</v>
      </c>
      <c r="CK18" s="20">
        <v>82</v>
      </c>
      <c r="CL18" s="20">
        <v>141</v>
      </c>
      <c r="CM18" s="20">
        <v>46.8</v>
      </c>
      <c r="CN18" s="20">
        <v>46.8</v>
      </c>
      <c r="CO18" s="20">
        <v>46.8</v>
      </c>
      <c r="CP18" s="20">
        <v>0</v>
      </c>
      <c r="CQ18" s="20">
        <v>0</v>
      </c>
      <c r="CR18" s="29"/>
    </row>
    <row r="19" spans="1:96" s="30" customFormat="1" x14ac:dyDescent="0.25">
      <c r="A19" s="31"/>
      <c r="B19" s="32" t="s">
        <v>104</v>
      </c>
      <c r="C19" s="33"/>
      <c r="D19" s="33">
        <v>0.8</v>
      </c>
      <c r="E19" s="33">
        <v>0</v>
      </c>
      <c r="F19" s="33">
        <v>0.2</v>
      </c>
      <c r="G19" s="33">
        <v>0.2</v>
      </c>
      <c r="H19" s="33">
        <v>9.4</v>
      </c>
      <c r="I19" s="33">
        <v>40.6</v>
      </c>
      <c r="J19" s="33">
        <v>0</v>
      </c>
      <c r="K19" s="33">
        <v>0</v>
      </c>
      <c r="L19" s="33">
        <v>0</v>
      </c>
      <c r="M19" s="33">
        <v>0</v>
      </c>
      <c r="N19" s="33">
        <v>7.5</v>
      </c>
      <c r="O19" s="33">
        <v>0</v>
      </c>
      <c r="P19" s="33">
        <v>1.9</v>
      </c>
      <c r="Q19" s="33">
        <v>0</v>
      </c>
      <c r="R19" s="33">
        <v>0</v>
      </c>
      <c r="S19" s="33">
        <v>1.1000000000000001</v>
      </c>
      <c r="T19" s="33">
        <v>0.5</v>
      </c>
      <c r="U19" s="33">
        <v>12</v>
      </c>
      <c r="V19" s="33">
        <v>155</v>
      </c>
      <c r="W19" s="33">
        <v>35</v>
      </c>
      <c r="X19" s="33">
        <v>11</v>
      </c>
      <c r="Y19" s="33">
        <v>17</v>
      </c>
      <c r="Z19" s="33">
        <v>0.1</v>
      </c>
      <c r="AA19" s="33">
        <v>0</v>
      </c>
      <c r="AB19" s="33">
        <v>60</v>
      </c>
      <c r="AC19" s="33">
        <v>10</v>
      </c>
      <c r="AD19" s="33">
        <v>0.2</v>
      </c>
      <c r="AE19" s="33">
        <v>0.06</v>
      </c>
      <c r="AF19" s="33">
        <v>0.03</v>
      </c>
      <c r="AG19" s="33">
        <v>0.2</v>
      </c>
      <c r="AH19" s="33">
        <v>0.3</v>
      </c>
      <c r="AI19" s="33">
        <v>38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88</v>
      </c>
      <c r="CC19" s="25"/>
      <c r="CD19" s="25">
        <f>$I$19/$I$35*100</f>
        <v>3.0074074074074075</v>
      </c>
      <c r="CE19" s="34">
        <v>10</v>
      </c>
      <c r="CF19" s="34"/>
      <c r="CG19" s="34">
        <v>4</v>
      </c>
      <c r="CH19" s="34">
        <v>1</v>
      </c>
      <c r="CI19" s="34">
        <v>2.5</v>
      </c>
      <c r="CJ19" s="34">
        <v>200</v>
      </c>
      <c r="CK19" s="34">
        <v>82</v>
      </c>
      <c r="CL19" s="34">
        <v>141</v>
      </c>
      <c r="CM19" s="34">
        <v>46.8</v>
      </c>
      <c r="CN19" s="34">
        <v>46.8</v>
      </c>
      <c r="CO19" s="34">
        <v>46.8</v>
      </c>
      <c r="CP19" s="34">
        <v>0</v>
      </c>
      <c r="CQ19" s="34">
        <v>0</v>
      </c>
    </row>
    <row r="20" spans="1:96" x14ac:dyDescent="0.25">
      <c r="A20" s="21"/>
      <c r="B20" s="22" t="s">
        <v>105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4"/>
      <c r="CD20" s="24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</row>
    <row r="21" spans="1:96" s="26" customFormat="1" ht="63" x14ac:dyDescent="0.25">
      <c r="A21" s="21" t="str">
        <f>"38/1"</f>
        <v>38/1</v>
      </c>
      <c r="B21" s="27" t="s">
        <v>201</v>
      </c>
      <c r="C21" s="23" t="str">
        <f>"60"</f>
        <v>60</v>
      </c>
      <c r="D21" s="23">
        <v>0.8</v>
      </c>
      <c r="E21" s="23">
        <v>0</v>
      </c>
      <c r="F21" s="23">
        <v>3.57</v>
      </c>
      <c r="G21" s="23">
        <v>3.57</v>
      </c>
      <c r="H21" s="23">
        <v>11.89</v>
      </c>
      <c r="I21" s="23">
        <v>78.385816656000003</v>
      </c>
      <c r="J21" s="23">
        <v>0.45</v>
      </c>
      <c r="K21" s="23">
        <v>2.34</v>
      </c>
      <c r="L21" s="23">
        <v>0</v>
      </c>
      <c r="M21" s="23">
        <v>0</v>
      </c>
      <c r="N21" s="23">
        <v>10.56</v>
      </c>
      <c r="O21" s="23">
        <v>0.04</v>
      </c>
      <c r="P21" s="23">
        <v>1.29</v>
      </c>
      <c r="Q21" s="23">
        <v>0</v>
      </c>
      <c r="R21" s="23">
        <v>0</v>
      </c>
      <c r="S21" s="23">
        <v>0.05</v>
      </c>
      <c r="T21" s="23">
        <v>0.97</v>
      </c>
      <c r="U21" s="23">
        <v>130.49</v>
      </c>
      <c r="V21" s="23">
        <v>111.34</v>
      </c>
      <c r="W21" s="23">
        <v>17.25</v>
      </c>
      <c r="X21" s="23">
        <v>9.6199999999999992</v>
      </c>
      <c r="Y21" s="23">
        <v>18.97</v>
      </c>
      <c r="Z21" s="23">
        <v>0.63</v>
      </c>
      <c r="AA21" s="23">
        <v>0</v>
      </c>
      <c r="AB21" s="23">
        <v>4.0999999999999996</v>
      </c>
      <c r="AC21" s="23">
        <v>0.99</v>
      </c>
      <c r="AD21" s="23">
        <v>1.63</v>
      </c>
      <c r="AE21" s="23">
        <v>0.01</v>
      </c>
      <c r="AF21" s="23">
        <v>0.02</v>
      </c>
      <c r="AG21" s="23">
        <v>7.0000000000000007E-2</v>
      </c>
      <c r="AH21" s="23">
        <v>0.2</v>
      </c>
      <c r="AI21" s="23">
        <v>0.97</v>
      </c>
      <c r="AJ21" s="20">
        <v>0</v>
      </c>
      <c r="AK21" s="20">
        <v>24.31</v>
      </c>
      <c r="AL21" s="20">
        <v>27.52</v>
      </c>
      <c r="AM21" s="20">
        <v>30.73</v>
      </c>
      <c r="AN21" s="20">
        <v>42.19</v>
      </c>
      <c r="AO21" s="20">
        <v>9.17</v>
      </c>
      <c r="AP21" s="20">
        <v>24.31</v>
      </c>
      <c r="AQ21" s="20">
        <v>5.96</v>
      </c>
      <c r="AR21" s="20">
        <v>20.64</v>
      </c>
      <c r="AS21" s="20">
        <v>18.34</v>
      </c>
      <c r="AT21" s="20">
        <v>33.479999999999997</v>
      </c>
      <c r="AU21" s="20">
        <v>150.41999999999999</v>
      </c>
      <c r="AV21" s="20">
        <v>6.42</v>
      </c>
      <c r="AW21" s="20">
        <v>17.43</v>
      </c>
      <c r="AX21" s="20">
        <v>125.66</v>
      </c>
      <c r="AY21" s="20">
        <v>0</v>
      </c>
      <c r="AZ21" s="20">
        <v>21.55</v>
      </c>
      <c r="BA21" s="20">
        <v>28.89</v>
      </c>
      <c r="BB21" s="20">
        <v>22.93</v>
      </c>
      <c r="BC21" s="20">
        <v>6.88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0.22</v>
      </c>
      <c r="BL21" s="20">
        <v>0</v>
      </c>
      <c r="BM21" s="20">
        <v>0.14000000000000001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0.84</v>
      </c>
      <c r="BT21" s="20">
        <v>0</v>
      </c>
      <c r="BU21" s="20">
        <v>0</v>
      </c>
      <c r="BV21" s="20">
        <v>2.08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43.62</v>
      </c>
      <c r="CC21" s="24"/>
      <c r="CD21" s="24"/>
      <c r="CE21" s="20">
        <v>0.68</v>
      </c>
      <c r="CF21" s="20"/>
      <c r="CG21" s="20">
        <v>26.96</v>
      </c>
      <c r="CH21" s="20">
        <v>16.12</v>
      </c>
      <c r="CI21" s="20">
        <v>21.54</v>
      </c>
      <c r="CJ21" s="20">
        <v>776.02</v>
      </c>
      <c r="CK21" s="20">
        <v>190.8</v>
      </c>
      <c r="CL21" s="20">
        <v>483.41</v>
      </c>
      <c r="CM21" s="20">
        <v>4.2</v>
      </c>
      <c r="CN21" s="20">
        <v>2.88</v>
      </c>
      <c r="CO21" s="20">
        <v>3.54</v>
      </c>
      <c r="CP21" s="20">
        <v>3</v>
      </c>
      <c r="CQ21" s="20">
        <v>0.3</v>
      </c>
      <c r="CR21" s="28"/>
    </row>
    <row r="22" spans="1:96" s="26" customFormat="1" ht="31.5" x14ac:dyDescent="0.25">
      <c r="A22" s="21" t="str">
        <f>"14/2"</f>
        <v>14/2</v>
      </c>
      <c r="B22" s="27" t="s">
        <v>202</v>
      </c>
      <c r="C22" s="23" t="str">
        <f>"200"</f>
        <v>200</v>
      </c>
      <c r="D22" s="23">
        <v>2.69</v>
      </c>
      <c r="E22" s="23">
        <v>0</v>
      </c>
      <c r="F22" s="23">
        <v>4.3899999999999997</v>
      </c>
      <c r="G22" s="23">
        <v>4.99</v>
      </c>
      <c r="H22" s="23">
        <v>18.28</v>
      </c>
      <c r="I22" s="23">
        <v>121.01780599999999</v>
      </c>
      <c r="J22" s="23">
        <v>0.68</v>
      </c>
      <c r="K22" s="23">
        <v>2.6</v>
      </c>
      <c r="L22" s="23">
        <v>0</v>
      </c>
      <c r="M22" s="23">
        <v>0</v>
      </c>
      <c r="N22" s="23">
        <v>1.74</v>
      </c>
      <c r="O22" s="23">
        <v>14.57</v>
      </c>
      <c r="P22" s="23">
        <v>1.98</v>
      </c>
      <c r="Q22" s="23">
        <v>0</v>
      </c>
      <c r="R22" s="23">
        <v>0</v>
      </c>
      <c r="S22" s="23">
        <v>0.16</v>
      </c>
      <c r="T22" s="23">
        <v>1.45</v>
      </c>
      <c r="U22" s="23">
        <v>163.96</v>
      </c>
      <c r="V22" s="23">
        <v>361.48</v>
      </c>
      <c r="W22" s="23">
        <v>16.87</v>
      </c>
      <c r="X22" s="23">
        <v>27.57</v>
      </c>
      <c r="Y22" s="23">
        <v>73.900000000000006</v>
      </c>
      <c r="Z22" s="23">
        <v>0.98</v>
      </c>
      <c r="AA22" s="23">
        <v>0</v>
      </c>
      <c r="AB22" s="23">
        <v>777.6</v>
      </c>
      <c r="AC22" s="23">
        <v>161.80000000000001</v>
      </c>
      <c r="AD22" s="23">
        <v>2.0699999999999998</v>
      </c>
      <c r="AE22" s="23">
        <v>0.1</v>
      </c>
      <c r="AF22" s="23">
        <v>0.05</v>
      </c>
      <c r="AG22" s="23">
        <v>0.8</v>
      </c>
      <c r="AH22" s="23">
        <v>1.71</v>
      </c>
      <c r="AI22" s="23">
        <v>5.2</v>
      </c>
      <c r="AJ22" s="20">
        <v>0</v>
      </c>
      <c r="AK22" s="20">
        <v>70.69</v>
      </c>
      <c r="AL22" s="20">
        <v>70.09</v>
      </c>
      <c r="AM22" s="20">
        <v>110.47</v>
      </c>
      <c r="AN22" s="20">
        <v>84.08</v>
      </c>
      <c r="AO22" s="20">
        <v>22.11</v>
      </c>
      <c r="AP22" s="20">
        <v>64.45</v>
      </c>
      <c r="AQ22" s="20">
        <v>31.06</v>
      </c>
      <c r="AR22" s="20">
        <v>81.86</v>
      </c>
      <c r="AS22" s="20">
        <v>102.88</v>
      </c>
      <c r="AT22" s="20">
        <v>165.52</v>
      </c>
      <c r="AU22" s="20">
        <v>148.9</v>
      </c>
      <c r="AV22" s="20">
        <v>33.78</v>
      </c>
      <c r="AW22" s="20">
        <v>88.48</v>
      </c>
      <c r="AX22" s="20">
        <v>459.86</v>
      </c>
      <c r="AY22" s="20">
        <v>0</v>
      </c>
      <c r="AZ22" s="20">
        <v>89.11</v>
      </c>
      <c r="BA22" s="20">
        <v>85.39</v>
      </c>
      <c r="BB22" s="20">
        <v>64.52</v>
      </c>
      <c r="BC22" s="20">
        <v>34.18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0.36</v>
      </c>
      <c r="BL22" s="20">
        <v>0</v>
      </c>
      <c r="BM22" s="20">
        <v>0.16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1.1299999999999999</v>
      </c>
      <c r="BT22" s="20">
        <v>0</v>
      </c>
      <c r="BU22" s="20">
        <v>0</v>
      </c>
      <c r="BV22" s="20">
        <v>2.7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200.8</v>
      </c>
      <c r="CC22" s="24"/>
      <c r="CD22" s="24"/>
      <c r="CE22" s="20">
        <v>129.6</v>
      </c>
      <c r="CF22" s="20"/>
      <c r="CG22" s="20">
        <v>7.19</v>
      </c>
      <c r="CH22" s="20">
        <v>4.4000000000000004</v>
      </c>
      <c r="CI22" s="20">
        <v>5.8</v>
      </c>
      <c r="CJ22" s="20">
        <v>317.26</v>
      </c>
      <c r="CK22" s="20">
        <v>173.82</v>
      </c>
      <c r="CL22" s="20">
        <v>245.54</v>
      </c>
      <c r="CM22" s="20">
        <v>13.11</v>
      </c>
      <c r="CN22" s="20">
        <v>6.07</v>
      </c>
      <c r="CO22" s="20">
        <v>9.69</v>
      </c>
      <c r="CP22" s="20">
        <v>0</v>
      </c>
      <c r="CQ22" s="20">
        <v>0.4</v>
      </c>
      <c r="CR22" s="28"/>
    </row>
    <row r="23" spans="1:96" s="26" customFormat="1" ht="47.25" x14ac:dyDescent="0.25">
      <c r="A23" s="21" t="str">
        <f>"7/9"</f>
        <v>7/9</v>
      </c>
      <c r="B23" s="27" t="s">
        <v>203</v>
      </c>
      <c r="C23" s="23" t="str">
        <f>"200"</f>
        <v>200</v>
      </c>
      <c r="D23" s="23">
        <v>15.9</v>
      </c>
      <c r="E23" s="23">
        <v>13.4</v>
      </c>
      <c r="F23" s="23">
        <v>14.2</v>
      </c>
      <c r="G23" s="23">
        <v>1.1599999999999999</v>
      </c>
      <c r="H23" s="23">
        <v>24.95</v>
      </c>
      <c r="I23" s="23">
        <v>289.61631666666671</v>
      </c>
      <c r="J23" s="23">
        <v>5.37</v>
      </c>
      <c r="K23" s="23">
        <v>0.65</v>
      </c>
      <c r="L23" s="23">
        <v>0</v>
      </c>
      <c r="M23" s="23">
        <v>0</v>
      </c>
      <c r="N23" s="23">
        <v>2.83</v>
      </c>
      <c r="O23" s="23">
        <v>20.010000000000002</v>
      </c>
      <c r="P23" s="23">
        <v>2.11</v>
      </c>
      <c r="Q23" s="23">
        <v>0</v>
      </c>
      <c r="R23" s="23">
        <v>0</v>
      </c>
      <c r="S23" s="23">
        <v>0.39</v>
      </c>
      <c r="T23" s="23">
        <v>2.59</v>
      </c>
      <c r="U23" s="23">
        <v>118.01</v>
      </c>
      <c r="V23" s="23">
        <v>517.6</v>
      </c>
      <c r="W23" s="23">
        <v>33.049999999999997</v>
      </c>
      <c r="X23" s="23">
        <v>35.5</v>
      </c>
      <c r="Y23" s="23">
        <v>155.57</v>
      </c>
      <c r="Z23" s="23">
        <v>2.06</v>
      </c>
      <c r="AA23" s="23">
        <v>38</v>
      </c>
      <c r="AB23" s="23">
        <v>42.67</v>
      </c>
      <c r="AC23" s="23">
        <v>82.93</v>
      </c>
      <c r="AD23" s="23">
        <v>1.04</v>
      </c>
      <c r="AE23" s="23">
        <v>0.12</v>
      </c>
      <c r="AF23" s="23">
        <v>0.14000000000000001</v>
      </c>
      <c r="AG23" s="23">
        <v>6.34</v>
      </c>
      <c r="AH23" s="23">
        <v>12.52</v>
      </c>
      <c r="AI23" s="23">
        <v>8.68</v>
      </c>
      <c r="AJ23" s="20">
        <v>0</v>
      </c>
      <c r="AK23" s="20">
        <v>679.8</v>
      </c>
      <c r="AL23" s="20">
        <v>563.64</v>
      </c>
      <c r="AM23" s="20">
        <v>1101.96</v>
      </c>
      <c r="AN23" s="20">
        <v>1230.72</v>
      </c>
      <c r="AO23" s="20">
        <v>358.32</v>
      </c>
      <c r="AP23" s="20">
        <v>675.6</v>
      </c>
      <c r="AQ23" s="20">
        <v>238.68</v>
      </c>
      <c r="AR23" s="20">
        <v>597.6</v>
      </c>
      <c r="AS23" s="20">
        <v>900.48</v>
      </c>
      <c r="AT23" s="20">
        <v>1074.01</v>
      </c>
      <c r="AU23" s="20">
        <v>1258.32</v>
      </c>
      <c r="AV23" s="20">
        <v>366.73</v>
      </c>
      <c r="AW23" s="20">
        <v>1038.48</v>
      </c>
      <c r="AX23" s="20">
        <v>2122.33</v>
      </c>
      <c r="AY23" s="20">
        <v>108.72</v>
      </c>
      <c r="AZ23" s="20">
        <v>667.44</v>
      </c>
      <c r="BA23" s="20">
        <v>650.88</v>
      </c>
      <c r="BB23" s="20">
        <v>497.53</v>
      </c>
      <c r="BC23" s="20">
        <v>176.88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0.12</v>
      </c>
      <c r="BL23" s="20">
        <v>0</v>
      </c>
      <c r="BM23" s="20">
        <v>0.05</v>
      </c>
      <c r="BN23" s="20">
        <v>0</v>
      </c>
      <c r="BO23" s="20">
        <v>0.01</v>
      </c>
      <c r="BP23" s="20">
        <v>0</v>
      </c>
      <c r="BQ23" s="20">
        <v>0</v>
      </c>
      <c r="BR23" s="20">
        <v>0.01</v>
      </c>
      <c r="BS23" s="20">
        <v>0.34</v>
      </c>
      <c r="BT23" s="20">
        <v>0</v>
      </c>
      <c r="BU23" s="20">
        <v>0</v>
      </c>
      <c r="BV23" s="20">
        <v>0.53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171.47</v>
      </c>
      <c r="CC23" s="24"/>
      <c r="CD23" s="24"/>
      <c r="CE23" s="20">
        <v>45.11</v>
      </c>
      <c r="CF23" s="20"/>
      <c r="CG23" s="20">
        <v>8.09</v>
      </c>
      <c r="CH23" s="20">
        <v>5</v>
      </c>
      <c r="CI23" s="20">
        <v>6.55</v>
      </c>
      <c r="CJ23" s="20">
        <v>950.93</v>
      </c>
      <c r="CK23" s="20">
        <v>649.46</v>
      </c>
      <c r="CL23" s="20">
        <v>800.2</v>
      </c>
      <c r="CM23" s="20">
        <v>11.81</v>
      </c>
      <c r="CN23" s="20">
        <v>4.72</v>
      </c>
      <c r="CO23" s="20">
        <v>8.26</v>
      </c>
      <c r="CP23" s="20">
        <v>0</v>
      </c>
      <c r="CQ23" s="20">
        <v>0.33</v>
      </c>
      <c r="CR23" s="28"/>
    </row>
    <row r="24" spans="1:96" s="26" customFormat="1" x14ac:dyDescent="0.25">
      <c r="A24" s="21" t="str">
        <f>"8/15"</f>
        <v>8/15</v>
      </c>
      <c r="B24" s="27" t="s">
        <v>97</v>
      </c>
      <c r="C24" s="23" t="str">
        <f>"20"</f>
        <v>20</v>
      </c>
      <c r="D24" s="23">
        <v>1.32</v>
      </c>
      <c r="E24" s="23">
        <v>0</v>
      </c>
      <c r="F24" s="23">
        <v>0.13</v>
      </c>
      <c r="G24" s="23">
        <v>0.13</v>
      </c>
      <c r="H24" s="23">
        <v>9.3800000000000008</v>
      </c>
      <c r="I24" s="23">
        <v>44.780199999999994</v>
      </c>
      <c r="J24" s="23">
        <v>0</v>
      </c>
      <c r="K24" s="23">
        <v>0</v>
      </c>
      <c r="L24" s="23">
        <v>0</v>
      </c>
      <c r="M24" s="23">
        <v>0</v>
      </c>
      <c r="N24" s="23">
        <v>0.22</v>
      </c>
      <c r="O24" s="23">
        <v>9.1199999999999992</v>
      </c>
      <c r="P24" s="23">
        <v>0.04</v>
      </c>
      <c r="Q24" s="23">
        <v>0</v>
      </c>
      <c r="R24" s="23">
        <v>0</v>
      </c>
      <c r="S24" s="23">
        <v>0</v>
      </c>
      <c r="T24" s="23">
        <v>0.36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0">
        <v>0</v>
      </c>
      <c r="AK24" s="20">
        <v>63.86</v>
      </c>
      <c r="AL24" s="20">
        <v>66.47</v>
      </c>
      <c r="AM24" s="20">
        <v>101.79</v>
      </c>
      <c r="AN24" s="20">
        <v>33.76</v>
      </c>
      <c r="AO24" s="20">
        <v>20.010000000000002</v>
      </c>
      <c r="AP24" s="20">
        <v>40.020000000000003</v>
      </c>
      <c r="AQ24" s="20">
        <v>15.14</v>
      </c>
      <c r="AR24" s="20">
        <v>72.38</v>
      </c>
      <c r="AS24" s="20">
        <v>44.89</v>
      </c>
      <c r="AT24" s="20">
        <v>62.64</v>
      </c>
      <c r="AU24" s="20">
        <v>51.68</v>
      </c>
      <c r="AV24" s="20">
        <v>27.14</v>
      </c>
      <c r="AW24" s="20">
        <v>48.02</v>
      </c>
      <c r="AX24" s="20">
        <v>401.59</v>
      </c>
      <c r="AY24" s="20">
        <v>0</v>
      </c>
      <c r="AZ24" s="20">
        <v>130.85</v>
      </c>
      <c r="BA24" s="20">
        <v>56.9</v>
      </c>
      <c r="BB24" s="20">
        <v>37.76</v>
      </c>
      <c r="BC24" s="20">
        <v>29.93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0.02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0.01</v>
      </c>
      <c r="BT24" s="20">
        <v>0</v>
      </c>
      <c r="BU24" s="20">
        <v>0</v>
      </c>
      <c r="BV24" s="20">
        <v>0.06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7.82</v>
      </c>
      <c r="CC24" s="24"/>
      <c r="CD24" s="24"/>
      <c r="CE24" s="20">
        <v>0</v>
      </c>
      <c r="CF24" s="20"/>
      <c r="CG24" s="20">
        <v>0</v>
      </c>
      <c r="CH24" s="20">
        <v>0</v>
      </c>
      <c r="CI24" s="20">
        <v>0</v>
      </c>
      <c r="CJ24" s="20">
        <v>1140</v>
      </c>
      <c r="CK24" s="20">
        <v>439.2</v>
      </c>
      <c r="CL24" s="20">
        <v>789.6</v>
      </c>
      <c r="CM24" s="20">
        <v>9.1199999999999992</v>
      </c>
      <c r="CN24" s="20">
        <v>9.1199999999999992</v>
      </c>
      <c r="CO24" s="20">
        <v>9.1199999999999992</v>
      </c>
      <c r="CP24" s="20">
        <v>0</v>
      </c>
      <c r="CQ24" s="20">
        <v>0</v>
      </c>
      <c r="CR24" s="28"/>
    </row>
    <row r="25" spans="1:96" s="26" customFormat="1" x14ac:dyDescent="0.25">
      <c r="A25" s="21" t="str">
        <f>"8/16"</f>
        <v>8/16</v>
      </c>
      <c r="B25" s="27" t="s">
        <v>106</v>
      </c>
      <c r="C25" s="23" t="str">
        <f>"30"</f>
        <v>30</v>
      </c>
      <c r="D25" s="23">
        <v>1.98</v>
      </c>
      <c r="E25" s="23">
        <v>0</v>
      </c>
      <c r="F25" s="23">
        <v>0.36</v>
      </c>
      <c r="G25" s="23">
        <v>0.36</v>
      </c>
      <c r="H25" s="23">
        <v>12.51</v>
      </c>
      <c r="I25" s="23">
        <v>58.013999999999996</v>
      </c>
      <c r="J25" s="23">
        <v>0.06</v>
      </c>
      <c r="K25" s="23">
        <v>0</v>
      </c>
      <c r="L25" s="23">
        <v>0</v>
      </c>
      <c r="M25" s="23">
        <v>0</v>
      </c>
      <c r="N25" s="23">
        <v>0.36</v>
      </c>
      <c r="O25" s="23">
        <v>9.66</v>
      </c>
      <c r="P25" s="23">
        <v>2.4900000000000002</v>
      </c>
      <c r="Q25" s="23">
        <v>0</v>
      </c>
      <c r="R25" s="23">
        <v>0</v>
      </c>
      <c r="S25" s="23">
        <v>0.3</v>
      </c>
      <c r="T25" s="23">
        <v>0.75</v>
      </c>
      <c r="U25" s="23">
        <v>183</v>
      </c>
      <c r="V25" s="23">
        <v>73.5</v>
      </c>
      <c r="W25" s="23">
        <v>10.5</v>
      </c>
      <c r="X25" s="23">
        <v>14.1</v>
      </c>
      <c r="Y25" s="23">
        <v>47.4</v>
      </c>
      <c r="Z25" s="23">
        <v>1.17</v>
      </c>
      <c r="AA25" s="23">
        <v>0</v>
      </c>
      <c r="AB25" s="23">
        <v>1.5</v>
      </c>
      <c r="AC25" s="23">
        <v>0.3</v>
      </c>
      <c r="AD25" s="23">
        <v>0.42</v>
      </c>
      <c r="AE25" s="23">
        <v>0.05</v>
      </c>
      <c r="AF25" s="23">
        <v>0.02</v>
      </c>
      <c r="AG25" s="23">
        <v>0.21</v>
      </c>
      <c r="AH25" s="23">
        <v>0.6</v>
      </c>
      <c r="AI25" s="23">
        <v>0</v>
      </c>
      <c r="AJ25" s="20">
        <v>0</v>
      </c>
      <c r="AK25" s="20">
        <v>96.6</v>
      </c>
      <c r="AL25" s="20">
        <v>74.400000000000006</v>
      </c>
      <c r="AM25" s="20">
        <v>128.1</v>
      </c>
      <c r="AN25" s="20">
        <v>66.900000000000006</v>
      </c>
      <c r="AO25" s="20">
        <v>27.9</v>
      </c>
      <c r="AP25" s="20">
        <v>59.4</v>
      </c>
      <c r="AQ25" s="20">
        <v>24</v>
      </c>
      <c r="AR25" s="20">
        <v>111.3</v>
      </c>
      <c r="AS25" s="20">
        <v>89.1</v>
      </c>
      <c r="AT25" s="20">
        <v>87.3</v>
      </c>
      <c r="AU25" s="20">
        <v>139.19999999999999</v>
      </c>
      <c r="AV25" s="20">
        <v>37.200000000000003</v>
      </c>
      <c r="AW25" s="20">
        <v>93</v>
      </c>
      <c r="AX25" s="20">
        <v>467.7</v>
      </c>
      <c r="AY25" s="20">
        <v>0</v>
      </c>
      <c r="AZ25" s="20">
        <v>157.80000000000001</v>
      </c>
      <c r="BA25" s="20">
        <v>87.3</v>
      </c>
      <c r="BB25" s="20">
        <v>54</v>
      </c>
      <c r="BC25" s="20">
        <v>39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0.04</v>
      </c>
      <c r="BL25" s="20">
        <v>0</v>
      </c>
      <c r="BM25" s="20">
        <v>0</v>
      </c>
      <c r="BN25" s="20">
        <v>0.01</v>
      </c>
      <c r="BO25" s="20">
        <v>0</v>
      </c>
      <c r="BP25" s="20">
        <v>0</v>
      </c>
      <c r="BQ25" s="20">
        <v>0</v>
      </c>
      <c r="BR25" s="20">
        <v>0</v>
      </c>
      <c r="BS25" s="20">
        <v>0.03</v>
      </c>
      <c r="BT25" s="20">
        <v>0</v>
      </c>
      <c r="BU25" s="20">
        <v>0</v>
      </c>
      <c r="BV25" s="20">
        <v>0.14000000000000001</v>
      </c>
      <c r="BW25" s="20">
        <v>0.02</v>
      </c>
      <c r="BX25" s="20">
        <v>0</v>
      </c>
      <c r="BY25" s="20">
        <v>0</v>
      </c>
      <c r="BZ25" s="20">
        <v>0</v>
      </c>
      <c r="CA25" s="20">
        <v>0</v>
      </c>
      <c r="CB25" s="20">
        <v>14.1</v>
      </c>
      <c r="CC25" s="24"/>
      <c r="CD25" s="24"/>
      <c r="CE25" s="20">
        <v>0.25</v>
      </c>
      <c r="CF25" s="20"/>
      <c r="CG25" s="20">
        <v>6</v>
      </c>
      <c r="CH25" s="20">
        <v>6</v>
      </c>
      <c r="CI25" s="20">
        <v>6</v>
      </c>
      <c r="CJ25" s="20">
        <v>1140</v>
      </c>
      <c r="CK25" s="20">
        <v>439.2</v>
      </c>
      <c r="CL25" s="20">
        <v>789.6</v>
      </c>
      <c r="CM25" s="20">
        <v>11.4</v>
      </c>
      <c r="CN25" s="20">
        <v>9.48</v>
      </c>
      <c r="CO25" s="20">
        <v>10.44</v>
      </c>
      <c r="CP25" s="20">
        <v>0</v>
      </c>
      <c r="CQ25" s="20">
        <v>0</v>
      </c>
      <c r="CR25" s="28"/>
    </row>
    <row r="26" spans="1:96" s="20" customFormat="1" ht="31.5" x14ac:dyDescent="0.25">
      <c r="A26" s="21" t="str">
        <f>"6/10"</f>
        <v>6/10</v>
      </c>
      <c r="B26" s="27" t="s">
        <v>204</v>
      </c>
      <c r="C26" s="23" t="str">
        <f>"200"</f>
        <v>200</v>
      </c>
      <c r="D26" s="23">
        <v>0.2</v>
      </c>
      <c r="E26" s="23">
        <v>0</v>
      </c>
      <c r="F26" s="23">
        <v>0.08</v>
      </c>
      <c r="G26" s="23">
        <v>0.08</v>
      </c>
      <c r="H26" s="23">
        <v>12.12</v>
      </c>
      <c r="I26" s="23">
        <v>47.29616</v>
      </c>
      <c r="J26" s="23">
        <v>0.02</v>
      </c>
      <c r="K26" s="23">
        <v>0</v>
      </c>
      <c r="L26" s="23">
        <v>0</v>
      </c>
      <c r="M26" s="23">
        <v>0</v>
      </c>
      <c r="N26" s="23">
        <v>11.21</v>
      </c>
      <c r="O26" s="23">
        <v>0</v>
      </c>
      <c r="P26" s="23">
        <v>0.91</v>
      </c>
      <c r="Q26" s="23">
        <v>0</v>
      </c>
      <c r="R26" s="23">
        <v>0</v>
      </c>
      <c r="S26" s="23">
        <v>0.46</v>
      </c>
      <c r="T26" s="23">
        <v>0.19</v>
      </c>
      <c r="U26" s="23">
        <v>6.44</v>
      </c>
      <c r="V26" s="23">
        <v>69.599999999999994</v>
      </c>
      <c r="W26" s="23">
        <v>7.28</v>
      </c>
      <c r="X26" s="23">
        <v>5.89</v>
      </c>
      <c r="Y26" s="23">
        <v>6.14</v>
      </c>
      <c r="Z26" s="23">
        <v>0.28000000000000003</v>
      </c>
      <c r="AA26" s="23">
        <v>0</v>
      </c>
      <c r="AB26" s="23">
        <v>18</v>
      </c>
      <c r="AC26" s="23">
        <v>3.4</v>
      </c>
      <c r="AD26" s="23">
        <v>0.14000000000000001</v>
      </c>
      <c r="AE26" s="23">
        <v>0.01</v>
      </c>
      <c r="AF26" s="23">
        <v>0.01</v>
      </c>
      <c r="AG26" s="23">
        <v>0.05</v>
      </c>
      <c r="AH26" s="23">
        <v>0.08</v>
      </c>
      <c r="AI26" s="23">
        <v>16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226.67</v>
      </c>
      <c r="CC26" s="24"/>
      <c r="CD26" s="24"/>
      <c r="CE26" s="20">
        <v>3</v>
      </c>
      <c r="CG26" s="20">
        <v>1.38</v>
      </c>
      <c r="CH26" s="20">
        <v>1.38</v>
      </c>
      <c r="CI26" s="20">
        <v>1.38</v>
      </c>
      <c r="CJ26" s="20">
        <v>163.5</v>
      </c>
      <c r="CK26" s="20">
        <v>63.12</v>
      </c>
      <c r="CL26" s="20">
        <v>113.31</v>
      </c>
      <c r="CM26" s="20">
        <v>14</v>
      </c>
      <c r="CN26" s="20">
        <v>8.33</v>
      </c>
      <c r="CO26" s="20">
        <v>11.16</v>
      </c>
      <c r="CP26" s="20">
        <v>10</v>
      </c>
      <c r="CQ26" s="20">
        <v>0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22.9</v>
      </c>
      <c r="E27" s="33">
        <v>13.4</v>
      </c>
      <c r="F27" s="33">
        <v>22.73</v>
      </c>
      <c r="G27" s="33">
        <v>10.29</v>
      </c>
      <c r="H27" s="33">
        <v>89.14</v>
      </c>
      <c r="I27" s="33">
        <v>639.11</v>
      </c>
      <c r="J27" s="33">
        <v>6.58</v>
      </c>
      <c r="K27" s="33">
        <v>5.59</v>
      </c>
      <c r="L27" s="33">
        <v>0</v>
      </c>
      <c r="M27" s="33">
        <v>0</v>
      </c>
      <c r="N27" s="33">
        <v>26.93</v>
      </c>
      <c r="O27" s="33">
        <v>53.4</v>
      </c>
      <c r="P27" s="33">
        <v>8.81</v>
      </c>
      <c r="Q27" s="33">
        <v>0</v>
      </c>
      <c r="R27" s="33">
        <v>0</v>
      </c>
      <c r="S27" s="33">
        <v>1.35</v>
      </c>
      <c r="T27" s="33">
        <v>6.31</v>
      </c>
      <c r="U27" s="33">
        <v>601.9</v>
      </c>
      <c r="V27" s="33">
        <v>1133.52</v>
      </c>
      <c r="W27" s="33">
        <v>84.94</v>
      </c>
      <c r="X27" s="33">
        <v>92.68</v>
      </c>
      <c r="Y27" s="33">
        <v>301.98</v>
      </c>
      <c r="Z27" s="33">
        <v>5.12</v>
      </c>
      <c r="AA27" s="33">
        <v>38</v>
      </c>
      <c r="AB27" s="33">
        <v>843.87</v>
      </c>
      <c r="AC27" s="33">
        <v>249.42</v>
      </c>
      <c r="AD27" s="33">
        <v>5.3</v>
      </c>
      <c r="AE27" s="33">
        <v>0.28999999999999998</v>
      </c>
      <c r="AF27" s="33">
        <v>0.23</v>
      </c>
      <c r="AG27" s="33">
        <v>7.47</v>
      </c>
      <c r="AH27" s="33">
        <v>15.11</v>
      </c>
      <c r="AI27" s="33">
        <v>30.85</v>
      </c>
      <c r="AJ27" s="34">
        <v>0</v>
      </c>
      <c r="AK27" s="34">
        <v>935.26</v>
      </c>
      <c r="AL27" s="34">
        <v>802.12</v>
      </c>
      <c r="AM27" s="34">
        <v>1473.05</v>
      </c>
      <c r="AN27" s="34">
        <v>1457.65</v>
      </c>
      <c r="AO27" s="34">
        <v>437.51</v>
      </c>
      <c r="AP27" s="34">
        <v>863.78</v>
      </c>
      <c r="AQ27" s="34">
        <v>314.83999999999997</v>
      </c>
      <c r="AR27" s="34">
        <v>883.78</v>
      </c>
      <c r="AS27" s="34">
        <v>1155.69</v>
      </c>
      <c r="AT27" s="34">
        <v>1422.95</v>
      </c>
      <c r="AU27" s="34">
        <v>1748.53</v>
      </c>
      <c r="AV27" s="34">
        <v>471.27</v>
      </c>
      <c r="AW27" s="34">
        <v>1285.4100000000001</v>
      </c>
      <c r="AX27" s="34">
        <v>3577.14</v>
      </c>
      <c r="AY27" s="34">
        <v>108.72</v>
      </c>
      <c r="AZ27" s="34">
        <v>1066.76</v>
      </c>
      <c r="BA27" s="34">
        <v>909.36</v>
      </c>
      <c r="BB27" s="34">
        <v>676.74</v>
      </c>
      <c r="BC27" s="34">
        <v>286.87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0.75</v>
      </c>
      <c r="BL27" s="34">
        <v>0</v>
      </c>
      <c r="BM27" s="34">
        <v>0.35</v>
      </c>
      <c r="BN27" s="34">
        <v>0.03</v>
      </c>
      <c r="BO27" s="34">
        <v>0.05</v>
      </c>
      <c r="BP27" s="34">
        <v>0</v>
      </c>
      <c r="BQ27" s="34">
        <v>0</v>
      </c>
      <c r="BR27" s="34">
        <v>0.01</v>
      </c>
      <c r="BS27" s="34">
        <v>2.35</v>
      </c>
      <c r="BT27" s="34">
        <v>0</v>
      </c>
      <c r="BU27" s="34">
        <v>0</v>
      </c>
      <c r="BV27" s="34">
        <v>5.5</v>
      </c>
      <c r="BW27" s="34">
        <v>0.04</v>
      </c>
      <c r="BX27" s="34">
        <v>0</v>
      </c>
      <c r="BY27" s="34">
        <v>0</v>
      </c>
      <c r="BZ27" s="34">
        <v>0</v>
      </c>
      <c r="CA27" s="34">
        <v>0</v>
      </c>
      <c r="CB27" s="34">
        <v>664.49</v>
      </c>
      <c r="CC27" s="25"/>
      <c r="CD27" s="25">
        <f>$I$27/$I$35*100</f>
        <v>47.341481481481487</v>
      </c>
      <c r="CE27" s="34">
        <v>178.65</v>
      </c>
      <c r="CF27" s="34"/>
      <c r="CG27" s="34">
        <v>49.63</v>
      </c>
      <c r="CH27" s="34">
        <v>32.9</v>
      </c>
      <c r="CI27" s="34">
        <v>41.26</v>
      </c>
      <c r="CJ27" s="34">
        <v>4487.71</v>
      </c>
      <c r="CK27" s="34">
        <v>1955.6</v>
      </c>
      <c r="CL27" s="34">
        <v>3221.65</v>
      </c>
      <c r="CM27" s="34">
        <v>63.64</v>
      </c>
      <c r="CN27" s="34">
        <v>40.590000000000003</v>
      </c>
      <c r="CO27" s="34">
        <v>52.22</v>
      </c>
      <c r="CP27" s="34">
        <v>13</v>
      </c>
      <c r="CQ27" s="34">
        <v>1.03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ht="78.75" x14ac:dyDescent="0.25">
      <c r="A29" s="21" t="str">
        <f>"8/4"</f>
        <v>8/4</v>
      </c>
      <c r="B29" s="27" t="s">
        <v>205</v>
      </c>
      <c r="C29" s="23" t="str">
        <f>"200"</f>
        <v>200</v>
      </c>
      <c r="D29" s="23">
        <v>4.34</v>
      </c>
      <c r="E29" s="23">
        <v>0</v>
      </c>
      <c r="F29" s="23">
        <v>7.08</v>
      </c>
      <c r="G29" s="23">
        <v>7.08</v>
      </c>
      <c r="H29" s="23">
        <v>26.94</v>
      </c>
      <c r="I29" s="23">
        <v>185.95109599999998</v>
      </c>
      <c r="J29" s="23">
        <v>1.1299999999999999</v>
      </c>
      <c r="K29" s="23">
        <v>3.25</v>
      </c>
      <c r="L29" s="23">
        <v>0</v>
      </c>
      <c r="M29" s="23">
        <v>0</v>
      </c>
      <c r="N29" s="23">
        <v>4.34</v>
      </c>
      <c r="O29" s="23">
        <v>20.55</v>
      </c>
      <c r="P29" s="23">
        <v>2.0499999999999998</v>
      </c>
      <c r="Q29" s="23">
        <v>0</v>
      </c>
      <c r="R29" s="23">
        <v>0</v>
      </c>
      <c r="S29" s="23">
        <v>0</v>
      </c>
      <c r="T29" s="23">
        <v>1.1200000000000001</v>
      </c>
      <c r="U29" s="23">
        <v>198.78</v>
      </c>
      <c r="V29" s="23">
        <v>117.78</v>
      </c>
      <c r="W29" s="23">
        <v>20.059999999999999</v>
      </c>
      <c r="X29" s="23">
        <v>44.22</v>
      </c>
      <c r="Y29" s="23">
        <v>110.26</v>
      </c>
      <c r="Z29" s="23">
        <v>1.28</v>
      </c>
      <c r="AA29" s="23">
        <v>0</v>
      </c>
      <c r="AB29" s="23">
        <v>0</v>
      </c>
      <c r="AC29" s="23">
        <v>0</v>
      </c>
      <c r="AD29" s="23">
        <v>2.78</v>
      </c>
      <c r="AE29" s="23">
        <v>0.14000000000000001</v>
      </c>
      <c r="AF29" s="23">
        <v>0.03</v>
      </c>
      <c r="AG29" s="23">
        <v>0.31</v>
      </c>
      <c r="AH29" s="23">
        <v>1.66</v>
      </c>
      <c r="AI29" s="23">
        <v>0</v>
      </c>
      <c r="AJ29" s="20">
        <v>0</v>
      </c>
      <c r="AK29" s="20">
        <v>197.57</v>
      </c>
      <c r="AL29" s="20">
        <v>140.41</v>
      </c>
      <c r="AM29" s="20">
        <v>224.03</v>
      </c>
      <c r="AN29" s="20">
        <v>148.18</v>
      </c>
      <c r="AO29" s="20">
        <v>43.04</v>
      </c>
      <c r="AP29" s="20">
        <v>134.06</v>
      </c>
      <c r="AQ29" s="20">
        <v>68.8</v>
      </c>
      <c r="AR29" s="20">
        <v>189.45</v>
      </c>
      <c r="AS29" s="20">
        <v>171.46</v>
      </c>
      <c r="AT29" s="20">
        <v>259.66000000000003</v>
      </c>
      <c r="AU29" s="20">
        <v>323.16000000000003</v>
      </c>
      <c r="AV29" s="20">
        <v>86.08</v>
      </c>
      <c r="AW29" s="20">
        <v>359.5</v>
      </c>
      <c r="AX29" s="20">
        <v>687.25</v>
      </c>
      <c r="AY29" s="20">
        <v>0</v>
      </c>
      <c r="AZ29" s="20">
        <v>226.14</v>
      </c>
      <c r="BA29" s="20">
        <v>181.34</v>
      </c>
      <c r="BB29" s="20">
        <v>156.29</v>
      </c>
      <c r="BC29" s="20">
        <v>99.49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0.01</v>
      </c>
      <c r="BJ29" s="20">
        <v>0</v>
      </c>
      <c r="BK29" s="20">
        <v>0.77</v>
      </c>
      <c r="BL29" s="20">
        <v>0</v>
      </c>
      <c r="BM29" s="20">
        <v>0.22</v>
      </c>
      <c r="BN29" s="20">
        <v>0.01</v>
      </c>
      <c r="BO29" s="20">
        <v>0.03</v>
      </c>
      <c r="BP29" s="20">
        <v>0</v>
      </c>
      <c r="BQ29" s="20">
        <v>0</v>
      </c>
      <c r="BR29" s="20">
        <v>0</v>
      </c>
      <c r="BS29" s="20">
        <v>1.92</v>
      </c>
      <c r="BT29" s="20">
        <v>0</v>
      </c>
      <c r="BU29" s="20">
        <v>0</v>
      </c>
      <c r="BV29" s="20">
        <v>3.7</v>
      </c>
      <c r="BW29" s="20">
        <v>0.02</v>
      </c>
      <c r="BX29" s="20">
        <v>0</v>
      </c>
      <c r="BY29" s="20">
        <v>0</v>
      </c>
      <c r="BZ29" s="20">
        <v>0</v>
      </c>
      <c r="CA29" s="20">
        <v>0</v>
      </c>
      <c r="CB29" s="20">
        <v>184.33</v>
      </c>
      <c r="CC29" s="24"/>
      <c r="CD29" s="24"/>
      <c r="CE29" s="20">
        <v>0</v>
      </c>
      <c r="CF29" s="20"/>
      <c r="CG29" s="20">
        <v>7.92</v>
      </c>
      <c r="CH29" s="20">
        <v>3.84</v>
      </c>
      <c r="CI29" s="20">
        <v>5.88</v>
      </c>
      <c r="CJ29" s="20">
        <v>460.58</v>
      </c>
      <c r="CK29" s="20">
        <v>221.9</v>
      </c>
      <c r="CL29" s="20">
        <v>341.24</v>
      </c>
      <c r="CM29" s="20">
        <v>8.43</v>
      </c>
      <c r="CN29" s="20">
        <v>5.34</v>
      </c>
      <c r="CO29" s="20">
        <v>6.89</v>
      </c>
      <c r="CP29" s="20">
        <v>4</v>
      </c>
      <c r="CQ29" s="20">
        <v>0.5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1140</v>
      </c>
      <c r="CK30" s="20">
        <v>439.2</v>
      </c>
      <c r="CL30" s="20">
        <v>789.6</v>
      </c>
      <c r="CM30" s="20">
        <v>9.1199999999999992</v>
      </c>
      <c r="CN30" s="20">
        <v>9.1199999999999992</v>
      </c>
      <c r="CO30" s="20">
        <v>9.1199999999999992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"200"</f>
        <v>200</v>
      </c>
      <c r="D31" s="23">
        <v>0.08</v>
      </c>
      <c r="E31" s="23">
        <v>0</v>
      </c>
      <c r="F31" s="23">
        <v>0.02</v>
      </c>
      <c r="G31" s="23">
        <v>0.02</v>
      </c>
      <c r="H31" s="23">
        <v>4.95</v>
      </c>
      <c r="I31" s="23">
        <v>19.219472</v>
      </c>
      <c r="J31" s="23">
        <v>0</v>
      </c>
      <c r="K31" s="23">
        <v>0</v>
      </c>
      <c r="L31" s="23">
        <v>0</v>
      </c>
      <c r="M31" s="23">
        <v>0</v>
      </c>
      <c r="N31" s="23">
        <v>4.91</v>
      </c>
      <c r="O31" s="23">
        <v>0</v>
      </c>
      <c r="P31" s="23">
        <v>0.04</v>
      </c>
      <c r="Q31" s="23">
        <v>0</v>
      </c>
      <c r="R31" s="23">
        <v>0</v>
      </c>
      <c r="S31" s="23">
        <v>0</v>
      </c>
      <c r="T31" s="23">
        <v>0.03</v>
      </c>
      <c r="U31" s="23">
        <v>0.05</v>
      </c>
      <c r="V31" s="23">
        <v>0.15</v>
      </c>
      <c r="W31" s="23">
        <v>0.15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200.04</v>
      </c>
      <c r="CC31" s="24"/>
      <c r="CD31" s="24"/>
      <c r="CE31" s="20">
        <v>0</v>
      </c>
      <c r="CF31" s="20"/>
      <c r="CG31" s="20">
        <v>1.23</v>
      </c>
      <c r="CH31" s="20">
        <v>1.23</v>
      </c>
      <c r="CI31" s="20">
        <v>1.23</v>
      </c>
      <c r="CJ31" s="20">
        <v>136.63999999999999</v>
      </c>
      <c r="CK31" s="20">
        <v>54.68</v>
      </c>
      <c r="CL31" s="20">
        <v>95.66</v>
      </c>
      <c r="CM31" s="20">
        <v>13.23</v>
      </c>
      <c r="CN31" s="20">
        <v>7.82</v>
      </c>
      <c r="CO31" s="20">
        <v>10.52</v>
      </c>
      <c r="CP31" s="20">
        <v>5</v>
      </c>
      <c r="CQ31" s="20">
        <v>0</v>
      </c>
      <c r="CR31" s="28"/>
    </row>
    <row r="32" spans="1:96" s="20" customFormat="1" x14ac:dyDescent="0.25">
      <c r="A32" s="21" t="str">
        <f>"-"</f>
        <v>-</v>
      </c>
      <c r="B32" s="27" t="s">
        <v>206</v>
      </c>
      <c r="C32" s="23" t="str">
        <f>"10"</f>
        <v>10</v>
      </c>
      <c r="D32" s="23">
        <v>0.04</v>
      </c>
      <c r="E32" s="23">
        <v>0</v>
      </c>
      <c r="F32" s="23">
        <v>0</v>
      </c>
      <c r="G32" s="23">
        <v>0</v>
      </c>
      <c r="H32" s="23">
        <v>6.6</v>
      </c>
      <c r="I32" s="23">
        <v>25.15</v>
      </c>
      <c r="J32" s="23">
        <v>0</v>
      </c>
      <c r="K32" s="23">
        <v>0</v>
      </c>
      <c r="L32" s="23">
        <v>0</v>
      </c>
      <c r="M32" s="23">
        <v>0</v>
      </c>
      <c r="N32" s="23">
        <v>6.5</v>
      </c>
      <c r="O32" s="23">
        <v>0</v>
      </c>
      <c r="P32" s="23">
        <v>0.1</v>
      </c>
      <c r="Q32" s="23">
        <v>0</v>
      </c>
      <c r="R32" s="23">
        <v>0</v>
      </c>
      <c r="S32" s="23">
        <v>0.03</v>
      </c>
      <c r="T32" s="23">
        <v>0.04</v>
      </c>
      <c r="U32" s="23">
        <v>0.1</v>
      </c>
      <c r="V32" s="23">
        <v>12.9</v>
      </c>
      <c r="W32" s="23">
        <v>1.4</v>
      </c>
      <c r="X32" s="23">
        <v>0.7</v>
      </c>
      <c r="Y32" s="23">
        <v>0.9</v>
      </c>
      <c r="Z32" s="23">
        <v>0.13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0.01</v>
      </c>
      <c r="AH32" s="23">
        <v>0.02</v>
      </c>
      <c r="AI32" s="23">
        <v>0.05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3.29</v>
      </c>
      <c r="CC32" s="24"/>
      <c r="CD32" s="24"/>
      <c r="CE32" s="20">
        <v>0</v>
      </c>
      <c r="CG32" s="20">
        <v>1.2</v>
      </c>
      <c r="CH32" s="20">
        <v>1.2</v>
      </c>
      <c r="CI32" s="20">
        <v>1.2</v>
      </c>
      <c r="CJ32" s="20">
        <v>1944</v>
      </c>
      <c r="CK32" s="20">
        <v>1242</v>
      </c>
      <c r="CL32" s="20">
        <v>1593</v>
      </c>
      <c r="CM32" s="20">
        <v>1.2</v>
      </c>
      <c r="CN32" s="20">
        <v>1.2</v>
      </c>
      <c r="CO32" s="20">
        <v>1.2</v>
      </c>
      <c r="CP32" s="20">
        <v>0</v>
      </c>
      <c r="CQ32" s="20">
        <v>0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5.78</v>
      </c>
      <c r="E33" s="33">
        <v>0</v>
      </c>
      <c r="F33" s="33">
        <v>7.23</v>
      </c>
      <c r="G33" s="33">
        <v>7.23</v>
      </c>
      <c r="H33" s="33">
        <v>47.87</v>
      </c>
      <c r="I33" s="33">
        <v>275.10000000000002</v>
      </c>
      <c r="J33" s="33">
        <v>1.1299999999999999</v>
      </c>
      <c r="K33" s="33">
        <v>3.25</v>
      </c>
      <c r="L33" s="33">
        <v>0</v>
      </c>
      <c r="M33" s="33">
        <v>0</v>
      </c>
      <c r="N33" s="33">
        <v>15.96</v>
      </c>
      <c r="O33" s="33">
        <v>29.67</v>
      </c>
      <c r="P33" s="33">
        <v>2.23</v>
      </c>
      <c r="Q33" s="33">
        <v>0</v>
      </c>
      <c r="R33" s="33">
        <v>0</v>
      </c>
      <c r="S33" s="33">
        <v>0.03</v>
      </c>
      <c r="T33" s="33">
        <v>1.54</v>
      </c>
      <c r="U33" s="33">
        <v>198.93</v>
      </c>
      <c r="V33" s="33">
        <v>130.82</v>
      </c>
      <c r="W33" s="33">
        <v>21.61</v>
      </c>
      <c r="X33" s="33">
        <v>44.92</v>
      </c>
      <c r="Y33" s="33">
        <v>111.16</v>
      </c>
      <c r="Z33" s="33">
        <v>1.43</v>
      </c>
      <c r="AA33" s="33">
        <v>0</v>
      </c>
      <c r="AB33" s="33">
        <v>0</v>
      </c>
      <c r="AC33" s="33">
        <v>0</v>
      </c>
      <c r="AD33" s="33">
        <v>2.78</v>
      </c>
      <c r="AE33" s="33">
        <v>0.14000000000000001</v>
      </c>
      <c r="AF33" s="33">
        <v>0.03</v>
      </c>
      <c r="AG33" s="33">
        <v>0.32</v>
      </c>
      <c r="AH33" s="33">
        <v>1.68</v>
      </c>
      <c r="AI33" s="33">
        <v>0.05</v>
      </c>
      <c r="AJ33" s="34">
        <v>0</v>
      </c>
      <c r="AK33" s="34">
        <v>261.43</v>
      </c>
      <c r="AL33" s="34">
        <v>206.88</v>
      </c>
      <c r="AM33" s="34">
        <v>325.82</v>
      </c>
      <c r="AN33" s="34">
        <v>181.93</v>
      </c>
      <c r="AO33" s="34">
        <v>63.05</v>
      </c>
      <c r="AP33" s="34">
        <v>174.08</v>
      </c>
      <c r="AQ33" s="34">
        <v>83.93</v>
      </c>
      <c r="AR33" s="34">
        <v>261.83999999999997</v>
      </c>
      <c r="AS33" s="34">
        <v>216.35</v>
      </c>
      <c r="AT33" s="34">
        <v>322.3</v>
      </c>
      <c r="AU33" s="34">
        <v>374.84</v>
      </c>
      <c r="AV33" s="34">
        <v>113.23</v>
      </c>
      <c r="AW33" s="34">
        <v>407.53</v>
      </c>
      <c r="AX33" s="34">
        <v>1088.8499999999999</v>
      </c>
      <c r="AY33" s="34">
        <v>0</v>
      </c>
      <c r="AZ33" s="34">
        <v>356.99</v>
      </c>
      <c r="BA33" s="34">
        <v>238.24</v>
      </c>
      <c r="BB33" s="34">
        <v>194.05</v>
      </c>
      <c r="BC33" s="34">
        <v>129.41999999999999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0.78</v>
      </c>
      <c r="BL33" s="34">
        <v>0</v>
      </c>
      <c r="BM33" s="34">
        <v>0.22</v>
      </c>
      <c r="BN33" s="34">
        <v>0.01</v>
      </c>
      <c r="BO33" s="34">
        <v>0.03</v>
      </c>
      <c r="BP33" s="34">
        <v>0</v>
      </c>
      <c r="BQ33" s="34">
        <v>0</v>
      </c>
      <c r="BR33" s="34">
        <v>0</v>
      </c>
      <c r="BS33" s="34">
        <v>1.93</v>
      </c>
      <c r="BT33" s="34">
        <v>0</v>
      </c>
      <c r="BU33" s="34">
        <v>0</v>
      </c>
      <c r="BV33" s="34">
        <v>3.75</v>
      </c>
      <c r="BW33" s="34">
        <v>0.02</v>
      </c>
      <c r="BX33" s="34">
        <v>0</v>
      </c>
      <c r="BY33" s="34">
        <v>0</v>
      </c>
      <c r="BZ33" s="34">
        <v>0</v>
      </c>
      <c r="CA33" s="34">
        <v>0</v>
      </c>
      <c r="CB33" s="34">
        <v>395.48</v>
      </c>
      <c r="CC33" s="25"/>
      <c r="CD33" s="25">
        <f>$I$33/$I$35*100</f>
        <v>20.37777777777778</v>
      </c>
      <c r="CE33" s="34">
        <v>0</v>
      </c>
      <c r="CF33" s="34"/>
      <c r="CG33" s="34">
        <v>10.35</v>
      </c>
      <c r="CH33" s="34">
        <v>6.27</v>
      </c>
      <c r="CI33" s="34">
        <v>8.31</v>
      </c>
      <c r="CJ33" s="34">
        <v>3681.22</v>
      </c>
      <c r="CK33" s="34">
        <v>1957.78</v>
      </c>
      <c r="CL33" s="34">
        <v>2819.5</v>
      </c>
      <c r="CM33" s="34">
        <v>31.98</v>
      </c>
      <c r="CN33" s="34">
        <v>23.48</v>
      </c>
      <c r="CO33" s="34">
        <v>27.73</v>
      </c>
      <c r="CP33" s="34">
        <v>9</v>
      </c>
      <c r="CQ33" s="34">
        <v>0.5</v>
      </c>
    </row>
    <row r="34" spans="1:95" s="30" customFormat="1" x14ac:dyDescent="0.25">
      <c r="A34" s="31"/>
      <c r="B34" s="32" t="s">
        <v>117</v>
      </c>
      <c r="C34" s="33"/>
      <c r="D34" s="33">
        <v>45.96</v>
      </c>
      <c r="E34" s="33">
        <v>26.06</v>
      </c>
      <c r="F34" s="33">
        <v>46.49</v>
      </c>
      <c r="G34" s="33">
        <v>24.87</v>
      </c>
      <c r="H34" s="33">
        <v>184.27</v>
      </c>
      <c r="I34" s="33">
        <v>1318.28</v>
      </c>
      <c r="J34" s="33">
        <v>11.56</v>
      </c>
      <c r="K34" s="33">
        <v>13.14</v>
      </c>
      <c r="L34" s="33">
        <v>0</v>
      </c>
      <c r="M34" s="33">
        <v>0</v>
      </c>
      <c r="N34" s="33">
        <v>59.64</v>
      </c>
      <c r="O34" s="33">
        <v>110.38</v>
      </c>
      <c r="P34" s="33">
        <v>14.25</v>
      </c>
      <c r="Q34" s="33">
        <v>0</v>
      </c>
      <c r="R34" s="33">
        <v>0</v>
      </c>
      <c r="S34" s="33">
        <v>2.79</v>
      </c>
      <c r="T34" s="33">
        <v>11.11</v>
      </c>
      <c r="U34" s="33">
        <v>1377.09</v>
      </c>
      <c r="V34" s="33">
        <v>1610.29</v>
      </c>
      <c r="W34" s="33">
        <v>204.28</v>
      </c>
      <c r="X34" s="33">
        <v>166.68</v>
      </c>
      <c r="Y34" s="33">
        <v>628.01</v>
      </c>
      <c r="Z34" s="33">
        <v>9.3000000000000007</v>
      </c>
      <c r="AA34" s="33">
        <v>185.97</v>
      </c>
      <c r="AB34" s="33">
        <v>963.39</v>
      </c>
      <c r="AC34" s="33">
        <v>517.99</v>
      </c>
      <c r="AD34" s="33">
        <v>12.27</v>
      </c>
      <c r="AE34" s="33">
        <v>0.57999999999999996</v>
      </c>
      <c r="AF34" s="33">
        <v>0.66</v>
      </c>
      <c r="AG34" s="33">
        <v>8.49</v>
      </c>
      <c r="AH34" s="33">
        <v>21.66</v>
      </c>
      <c r="AI34" s="33">
        <v>71.66</v>
      </c>
      <c r="AJ34" s="34">
        <v>0</v>
      </c>
      <c r="AK34" s="34">
        <v>2119.5700000000002</v>
      </c>
      <c r="AL34" s="34">
        <v>1758.03</v>
      </c>
      <c r="AM34" s="34">
        <v>3141.67</v>
      </c>
      <c r="AN34" s="34">
        <v>2595.62</v>
      </c>
      <c r="AO34" s="34">
        <v>960.34</v>
      </c>
      <c r="AP34" s="34">
        <v>1739.63</v>
      </c>
      <c r="AQ34" s="34">
        <v>632.94000000000005</v>
      </c>
      <c r="AR34" s="34">
        <v>1970.11</v>
      </c>
      <c r="AS34" s="34">
        <v>2178.15</v>
      </c>
      <c r="AT34" s="34">
        <v>2663.09</v>
      </c>
      <c r="AU34" s="34">
        <v>3429.79</v>
      </c>
      <c r="AV34" s="34">
        <v>989.19</v>
      </c>
      <c r="AW34" s="34">
        <v>2234.67</v>
      </c>
      <c r="AX34" s="34">
        <v>7609.27</v>
      </c>
      <c r="AY34" s="34">
        <v>123.84</v>
      </c>
      <c r="AZ34" s="34">
        <v>2198.1799999999998</v>
      </c>
      <c r="BA34" s="34">
        <v>2213.21</v>
      </c>
      <c r="BB34" s="34">
        <v>1427.07</v>
      </c>
      <c r="BC34" s="34">
        <v>776.15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0.01</v>
      </c>
      <c r="BJ34" s="34">
        <v>0</v>
      </c>
      <c r="BK34" s="34">
        <v>1.94</v>
      </c>
      <c r="BL34" s="34">
        <v>0</v>
      </c>
      <c r="BM34" s="34">
        <v>0.82</v>
      </c>
      <c r="BN34" s="34">
        <v>0.06</v>
      </c>
      <c r="BO34" s="34">
        <v>0.13</v>
      </c>
      <c r="BP34" s="34">
        <v>0</v>
      </c>
      <c r="BQ34" s="34">
        <v>0</v>
      </c>
      <c r="BR34" s="34">
        <v>0.02</v>
      </c>
      <c r="BS34" s="34">
        <v>5.7</v>
      </c>
      <c r="BT34" s="34">
        <v>0</v>
      </c>
      <c r="BU34" s="34">
        <v>0</v>
      </c>
      <c r="BV34" s="34">
        <v>13.35</v>
      </c>
      <c r="BW34" s="34">
        <v>7.0000000000000007E-2</v>
      </c>
      <c r="BX34" s="34">
        <v>0</v>
      </c>
      <c r="BY34" s="34">
        <v>0</v>
      </c>
      <c r="BZ34" s="34">
        <v>0</v>
      </c>
      <c r="CA34" s="34">
        <v>0</v>
      </c>
      <c r="CB34" s="34">
        <v>1505.36</v>
      </c>
      <c r="CC34" s="25"/>
      <c r="CD34" s="25"/>
      <c r="CE34" s="34">
        <v>346.53</v>
      </c>
      <c r="CF34" s="34"/>
      <c r="CG34" s="34">
        <v>136.87</v>
      </c>
      <c r="CH34" s="34">
        <v>86.07</v>
      </c>
      <c r="CI34" s="34">
        <v>111.47</v>
      </c>
      <c r="CJ34" s="34">
        <v>13221.12</v>
      </c>
      <c r="CK34" s="34">
        <v>6398.97</v>
      </c>
      <c r="CL34" s="34">
        <v>9810.0499999999993</v>
      </c>
      <c r="CM34" s="34">
        <v>210.15</v>
      </c>
      <c r="CN34" s="34">
        <v>153.1</v>
      </c>
      <c r="CO34" s="34">
        <v>182.18</v>
      </c>
      <c r="CP34" s="34">
        <v>29.93</v>
      </c>
      <c r="CQ34" s="34">
        <v>2.65</v>
      </c>
    </row>
    <row r="35" spans="1:95" ht="47.25" x14ac:dyDescent="0.25">
      <c r="A35" s="21"/>
      <c r="B35" s="27" t="s">
        <v>175</v>
      </c>
      <c r="C35" s="23"/>
      <c r="D35" s="23">
        <v>40.5</v>
      </c>
      <c r="E35" s="23">
        <v>0</v>
      </c>
      <c r="F35" s="23">
        <v>45</v>
      </c>
      <c r="G35" s="23">
        <v>0</v>
      </c>
      <c r="H35" s="23">
        <v>195.75</v>
      </c>
      <c r="I35" s="23">
        <v>1350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375</v>
      </c>
      <c r="AD35" s="23">
        <v>0</v>
      </c>
      <c r="AE35" s="23">
        <v>0.67500000000000004</v>
      </c>
      <c r="AF35" s="23">
        <v>0.75</v>
      </c>
      <c r="AG35" s="23"/>
      <c r="AH35" s="23"/>
      <c r="AI35" s="23">
        <v>37.5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5.4600000000000009</v>
      </c>
      <c r="E36" s="23">
        <f t="shared" si="0"/>
        <v>26.06</v>
      </c>
      <c r="F36" s="23">
        <f t="shared" si="0"/>
        <v>1.490000000000002</v>
      </c>
      <c r="G36" s="23">
        <f t="shared" si="0"/>
        <v>24.87</v>
      </c>
      <c r="H36" s="23">
        <f t="shared" si="0"/>
        <v>-11.47999999999999</v>
      </c>
      <c r="I36" s="23">
        <f t="shared" si="0"/>
        <v>-31.720000000000027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1610.29</v>
      </c>
      <c r="W36" s="23">
        <f t="shared" si="1"/>
        <v>204.28</v>
      </c>
      <c r="X36" s="23">
        <f t="shared" si="1"/>
        <v>166.68</v>
      </c>
      <c r="Y36" s="23">
        <f t="shared" si="1"/>
        <v>628.01</v>
      </c>
      <c r="Z36" s="23">
        <f t="shared" si="1"/>
        <v>9.3000000000000007</v>
      </c>
      <c r="AA36" s="23">
        <f t="shared" si="1"/>
        <v>185.97</v>
      </c>
      <c r="AB36" s="23">
        <f t="shared" si="1"/>
        <v>963.39</v>
      </c>
      <c r="AC36" s="23">
        <f t="shared" si="1"/>
        <v>142.99</v>
      </c>
      <c r="AD36" s="23">
        <f t="shared" si="1"/>
        <v>12.27</v>
      </c>
      <c r="AE36" s="23">
        <f t="shared" si="1"/>
        <v>-9.5000000000000084E-2</v>
      </c>
      <c r="AF36" s="23">
        <f t="shared" si="1"/>
        <v>-8.9999999999999969E-2</v>
      </c>
      <c r="AG36" s="23"/>
      <c r="AH36" s="23"/>
      <c r="AI36" s="23">
        <f>AI34-AI35</f>
        <v>34.159999999999997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111.47</v>
      </c>
      <c r="CJ36" s="20"/>
      <c r="CK36" s="20"/>
      <c r="CL36" s="20">
        <f>CL34-CL35</f>
        <v>9810.0499999999993</v>
      </c>
      <c r="CM36" s="20"/>
      <c r="CN36" s="20"/>
      <c r="CO36" s="20">
        <f>CO34-CO35</f>
        <v>182.18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14</v>
      </c>
      <c r="E37" s="23"/>
      <c r="F37" s="23">
        <v>33</v>
      </c>
      <c r="G37" s="23"/>
      <c r="H37" s="23">
        <v>53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130</v>
      </c>
      <c r="F4" s="50"/>
      <c r="G4" s="49">
        <v>173.721249</v>
      </c>
      <c r="H4" s="49">
        <v>11.64</v>
      </c>
      <c r="I4" s="49">
        <v>13.87</v>
      </c>
      <c r="J4" s="51">
        <v>0.62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40</v>
      </c>
      <c r="F6" s="57"/>
      <c r="G6" s="56">
        <v>21.043572000000001</v>
      </c>
      <c r="H6" s="56">
        <v>0.12</v>
      </c>
      <c r="I6" s="56">
        <v>0.02</v>
      </c>
      <c r="J6" s="58">
        <v>5.19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40</v>
      </c>
      <c r="F7" s="57"/>
      <c r="G7" s="56">
        <v>120.80390441866665</v>
      </c>
      <c r="H7" s="56">
        <v>3.24</v>
      </c>
      <c r="I7" s="56">
        <v>2.2799999999999998</v>
      </c>
      <c r="J7" s="58">
        <v>21.99</v>
      </c>
    </row>
    <row r="8" spans="1:10" x14ac:dyDescent="0.25">
      <c r="A8" s="52"/>
      <c r="B8" s="59" t="s">
        <v>140</v>
      </c>
      <c r="C8" s="54" t="s">
        <v>122</v>
      </c>
      <c r="D8" s="55" t="s">
        <v>199</v>
      </c>
      <c r="E8" s="56">
        <v>20</v>
      </c>
      <c r="F8" s="57"/>
      <c r="G8" s="56">
        <v>3.1222799999999995</v>
      </c>
      <c r="H8" s="56">
        <v>0.16</v>
      </c>
      <c r="I8" s="56">
        <v>0.02</v>
      </c>
      <c r="J8" s="58">
        <v>0.69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60</v>
      </c>
      <c r="F14" s="72"/>
      <c r="G14" s="71">
        <v>78.385816656000003</v>
      </c>
      <c r="H14" s="71">
        <v>0.8</v>
      </c>
      <c r="I14" s="71">
        <v>3.57</v>
      </c>
      <c r="J14" s="73">
        <v>11.89</v>
      </c>
    </row>
    <row r="15" spans="1:10" x14ac:dyDescent="0.25">
      <c r="A15" s="52"/>
      <c r="B15" s="59" t="s">
        <v>143</v>
      </c>
      <c r="C15" s="54" t="s">
        <v>210</v>
      </c>
      <c r="D15" s="55" t="s">
        <v>202</v>
      </c>
      <c r="E15" s="56">
        <v>200</v>
      </c>
      <c r="F15" s="57"/>
      <c r="G15" s="56">
        <v>121.01780599999999</v>
      </c>
      <c r="H15" s="56">
        <v>2.69</v>
      </c>
      <c r="I15" s="56">
        <v>4.3899999999999997</v>
      </c>
      <c r="J15" s="58">
        <v>18.28</v>
      </c>
    </row>
    <row r="16" spans="1:10" x14ac:dyDescent="0.25">
      <c r="A16" s="52"/>
      <c r="B16" s="59" t="s">
        <v>144</v>
      </c>
      <c r="C16" s="54" t="s">
        <v>211</v>
      </c>
      <c r="D16" s="55" t="s">
        <v>203</v>
      </c>
      <c r="E16" s="56">
        <v>200</v>
      </c>
      <c r="F16" s="57"/>
      <c r="G16" s="56">
        <v>289.61631666666671</v>
      </c>
      <c r="H16" s="56">
        <v>15.9</v>
      </c>
      <c r="I16" s="56">
        <v>14.2</v>
      </c>
      <c r="J16" s="58">
        <v>24.95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200</v>
      </c>
      <c r="F19" s="57"/>
      <c r="G19" s="56">
        <v>47.29616</v>
      </c>
      <c r="H19" s="56">
        <v>0.2</v>
      </c>
      <c r="I19" s="56">
        <v>0.08</v>
      </c>
      <c r="J19" s="58">
        <v>12.12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ht="30" x14ac:dyDescent="0.25">
      <c r="A23" s="45" t="s">
        <v>113</v>
      </c>
      <c r="B23" s="66" t="s">
        <v>154</v>
      </c>
      <c r="C23" s="47" t="s">
        <v>213</v>
      </c>
      <c r="D23" s="48" t="s">
        <v>205</v>
      </c>
      <c r="E23" s="49">
        <v>200</v>
      </c>
      <c r="F23" s="50"/>
      <c r="G23" s="49">
        <v>185.95109599999998</v>
      </c>
      <c r="H23" s="49">
        <v>4.34</v>
      </c>
      <c r="I23" s="49">
        <v>7.08</v>
      </c>
      <c r="J23" s="51">
        <v>26.94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200</v>
      </c>
      <c r="F25" s="77"/>
      <c r="G25" s="76">
        <v>19.219472</v>
      </c>
      <c r="H25" s="76">
        <v>0.08</v>
      </c>
      <c r="I25" s="76">
        <v>0.02</v>
      </c>
      <c r="J25" s="78">
        <v>4.95</v>
      </c>
    </row>
    <row r="26" spans="1:10" ht="15.75" thickBot="1" x14ac:dyDescent="0.3">
      <c r="A26" s="60"/>
      <c r="B26" s="61"/>
      <c r="C26" s="86" t="s">
        <v>122</v>
      </c>
      <c r="D26" s="62" t="s">
        <v>206</v>
      </c>
      <c r="E26" s="63">
        <v>10</v>
      </c>
      <c r="F26" s="64"/>
      <c r="G26" s="63">
        <v>25.15</v>
      </c>
      <c r="H26" s="63">
        <v>0.04</v>
      </c>
      <c r="I26" s="63">
        <v>0</v>
      </c>
      <c r="J26" s="65">
        <v>6.6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45167.355497685188</v>
      </c>
    </row>
    <row r="2" spans="1:2" ht="12.75" customHeight="1" x14ac:dyDescent="0.2">
      <c r="A2" s="83" t="s">
        <v>161</v>
      </c>
      <c r="B2" s="84">
        <v>45176.454594907409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U28"/>
  <sheetViews>
    <sheetView workbookViewId="0">
      <selection activeCell="A8" sqref="A8:CQ2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"29 августа 2023 г."</f>
        <v>29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(7)'!B3&lt;&gt;"",'Dop (7)'!B3,"")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0.44</v>
      </c>
      <c r="E11" s="23">
        <v>0</v>
      </c>
      <c r="F11" s="23">
        <v>0.04</v>
      </c>
      <c r="G11" s="23">
        <v>0.04</v>
      </c>
      <c r="H11" s="23">
        <v>3.13</v>
      </c>
      <c r="I11" s="23">
        <v>14.926733333333337</v>
      </c>
      <c r="J11" s="23">
        <v>0</v>
      </c>
      <c r="K11" s="23">
        <v>0</v>
      </c>
      <c r="L11" s="23">
        <v>0</v>
      </c>
      <c r="M11" s="23">
        <v>0</v>
      </c>
      <c r="N11" s="23">
        <v>7.0000000000000007E-2</v>
      </c>
      <c r="O11" s="23">
        <v>3.04</v>
      </c>
      <c r="P11" s="23">
        <v>0.01</v>
      </c>
      <c r="Q11" s="23">
        <v>0</v>
      </c>
      <c r="R11" s="23">
        <v>0</v>
      </c>
      <c r="S11" s="23">
        <v>0</v>
      </c>
      <c r="T11" s="23">
        <v>0.12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21.29</v>
      </c>
      <c r="AL11" s="20">
        <v>22.16</v>
      </c>
      <c r="AM11" s="20">
        <v>33.93</v>
      </c>
      <c r="AN11" s="20">
        <v>11.25</v>
      </c>
      <c r="AO11" s="20">
        <v>6.67</v>
      </c>
      <c r="AP11" s="20">
        <v>13.34</v>
      </c>
      <c r="AQ11" s="20">
        <v>5.05</v>
      </c>
      <c r="AR11" s="20">
        <v>24.13</v>
      </c>
      <c r="AS11" s="20">
        <v>14.96</v>
      </c>
      <c r="AT11" s="20">
        <v>20.88</v>
      </c>
      <c r="AU11" s="20">
        <v>17.23</v>
      </c>
      <c r="AV11" s="20">
        <v>9.0500000000000007</v>
      </c>
      <c r="AW11" s="20">
        <v>16.010000000000002</v>
      </c>
      <c r="AX11" s="20">
        <v>133.86000000000001</v>
      </c>
      <c r="AY11" s="20">
        <v>0</v>
      </c>
      <c r="AZ11" s="20">
        <v>43.62</v>
      </c>
      <c r="BA11" s="20">
        <v>18.97</v>
      </c>
      <c r="BB11" s="20">
        <v>12.59</v>
      </c>
      <c r="BC11" s="20">
        <v>9.98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0.01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0.02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2.61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63" x14ac:dyDescent="0.25">
      <c r="A12" s="21" t="str">
        <f>"2/6-1"</f>
        <v>2/6-1</v>
      </c>
      <c r="B12" s="27" t="s">
        <v>197</v>
      </c>
      <c r="C12" s="23" t="str">
        <f>"200"</f>
        <v>200</v>
      </c>
      <c r="D12" s="23">
        <v>17.96</v>
      </c>
      <c r="E12" s="23">
        <v>19.11</v>
      </c>
      <c r="F12" s="23">
        <v>19.649999999999999</v>
      </c>
      <c r="G12" s="23">
        <v>0</v>
      </c>
      <c r="H12" s="23">
        <v>1.04</v>
      </c>
      <c r="I12" s="23">
        <v>252.59813800000001</v>
      </c>
      <c r="J12" s="23">
        <v>7.8</v>
      </c>
      <c r="K12" s="23">
        <v>0.15</v>
      </c>
      <c r="L12" s="23">
        <v>0</v>
      </c>
      <c r="M12" s="23">
        <v>0</v>
      </c>
      <c r="N12" s="23">
        <v>1.04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2.6</v>
      </c>
      <c r="U12" s="23">
        <v>589.15</v>
      </c>
      <c r="V12" s="23">
        <v>186.73</v>
      </c>
      <c r="W12" s="23">
        <v>77.319999999999993</v>
      </c>
      <c r="X12" s="23">
        <v>15.85</v>
      </c>
      <c r="Y12" s="23">
        <v>253.04</v>
      </c>
      <c r="Z12" s="23">
        <v>3.3</v>
      </c>
      <c r="AA12" s="23">
        <v>241.8</v>
      </c>
      <c r="AB12" s="23">
        <v>88.8</v>
      </c>
      <c r="AC12" s="23">
        <v>421.5</v>
      </c>
      <c r="AD12" s="23">
        <v>0.97</v>
      </c>
      <c r="AE12" s="23">
        <v>0.08</v>
      </c>
      <c r="AF12" s="23">
        <v>0.53</v>
      </c>
      <c r="AG12" s="23">
        <v>0.25</v>
      </c>
      <c r="AH12" s="23">
        <v>5.41</v>
      </c>
      <c r="AI12" s="23">
        <v>0</v>
      </c>
      <c r="AJ12" s="20">
        <v>0</v>
      </c>
      <c r="AK12" s="20">
        <v>1091.28</v>
      </c>
      <c r="AL12" s="20">
        <v>844.47</v>
      </c>
      <c r="AM12" s="20">
        <v>1529.21</v>
      </c>
      <c r="AN12" s="20">
        <v>1276.19</v>
      </c>
      <c r="AO12" s="20">
        <v>598.96</v>
      </c>
      <c r="AP12" s="20">
        <v>863.19</v>
      </c>
      <c r="AQ12" s="20">
        <v>290.47000000000003</v>
      </c>
      <c r="AR12" s="20">
        <v>922.08</v>
      </c>
      <c r="AS12" s="20">
        <v>1003.47</v>
      </c>
      <c r="AT12" s="20">
        <v>1111.3800000000001</v>
      </c>
      <c r="AU12" s="20">
        <v>1736.64</v>
      </c>
      <c r="AV12" s="20">
        <v>481.7</v>
      </c>
      <c r="AW12" s="20">
        <v>588.14</v>
      </c>
      <c r="AX12" s="20">
        <v>2509.27</v>
      </c>
      <c r="AY12" s="20">
        <v>19.739999999999998</v>
      </c>
      <c r="AZ12" s="20">
        <v>561.52</v>
      </c>
      <c r="BA12" s="20">
        <v>1312.03</v>
      </c>
      <c r="BB12" s="20">
        <v>673.92</v>
      </c>
      <c r="BC12" s="20">
        <v>413.79</v>
      </c>
      <c r="BD12" s="20">
        <v>0.17</v>
      </c>
      <c r="BE12" s="20">
        <v>0.08</v>
      </c>
      <c r="BF12" s="20">
        <v>0.04</v>
      </c>
      <c r="BG12" s="20">
        <v>0.09</v>
      </c>
      <c r="BH12" s="20">
        <v>0.11</v>
      </c>
      <c r="BI12" s="20">
        <v>0.49</v>
      </c>
      <c r="BJ12" s="20">
        <v>0</v>
      </c>
      <c r="BK12" s="20">
        <v>1.36</v>
      </c>
      <c r="BL12" s="20">
        <v>0</v>
      </c>
      <c r="BM12" s="20">
        <v>0.42</v>
      </c>
      <c r="BN12" s="20">
        <v>0</v>
      </c>
      <c r="BO12" s="20">
        <v>0</v>
      </c>
      <c r="BP12" s="20">
        <v>0</v>
      </c>
      <c r="BQ12" s="20">
        <v>0.09</v>
      </c>
      <c r="BR12" s="20">
        <v>0.14000000000000001</v>
      </c>
      <c r="BS12" s="20">
        <v>1.1100000000000001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167.9</v>
      </c>
      <c r="CC12" s="24"/>
      <c r="CD12" s="24"/>
      <c r="CE12" s="20">
        <v>256.60000000000002</v>
      </c>
      <c r="CF12" s="20"/>
      <c r="CG12" s="20">
        <v>56.46</v>
      </c>
      <c r="CH12" s="20">
        <v>37.25</v>
      </c>
      <c r="CI12" s="20">
        <v>46.86</v>
      </c>
      <c r="CJ12" s="20">
        <v>3740.5</v>
      </c>
      <c r="CK12" s="20">
        <v>2369.38</v>
      </c>
      <c r="CL12" s="20">
        <v>3054.94</v>
      </c>
      <c r="CM12" s="20">
        <v>21.14</v>
      </c>
      <c r="CN12" s="20">
        <v>13.61</v>
      </c>
      <c r="CO12" s="20">
        <v>17.38</v>
      </c>
      <c r="CP12" s="20">
        <v>0</v>
      </c>
      <c r="CQ12" s="20">
        <v>1</v>
      </c>
      <c r="CR12" s="28"/>
    </row>
    <row r="13" spans="1:96" s="26" customFormat="1" ht="31.5" x14ac:dyDescent="0.25">
      <c r="A13" s="21" t="str">
        <f>"8/12"</f>
        <v>8/12</v>
      </c>
      <c r="B13" s="27" t="s">
        <v>198</v>
      </c>
      <c r="C13" s="23" t="str">
        <f>"70"</f>
        <v>70</v>
      </c>
      <c r="D13" s="23">
        <v>5.67</v>
      </c>
      <c r="E13" s="23">
        <v>0.47</v>
      </c>
      <c r="F13" s="23">
        <v>3.99</v>
      </c>
      <c r="G13" s="23">
        <v>4.25</v>
      </c>
      <c r="H13" s="23">
        <v>38.479999999999997</v>
      </c>
      <c r="I13" s="23">
        <v>211.40683273266669</v>
      </c>
      <c r="J13" s="23">
        <v>0.63</v>
      </c>
      <c r="K13" s="23">
        <v>2.35</v>
      </c>
      <c r="L13" s="23">
        <v>0</v>
      </c>
      <c r="M13" s="23">
        <v>0</v>
      </c>
      <c r="N13" s="23">
        <v>5.05</v>
      </c>
      <c r="O13" s="23">
        <v>31.79</v>
      </c>
      <c r="P13" s="23">
        <v>1.64</v>
      </c>
      <c r="Q13" s="23">
        <v>0</v>
      </c>
      <c r="R13" s="23">
        <v>0</v>
      </c>
      <c r="S13" s="23">
        <v>0</v>
      </c>
      <c r="T13" s="23">
        <v>1.0900000000000001</v>
      </c>
      <c r="U13" s="23">
        <v>314.7</v>
      </c>
      <c r="V13" s="23">
        <v>61.1</v>
      </c>
      <c r="W13" s="23">
        <v>11.98</v>
      </c>
      <c r="X13" s="23">
        <v>7.81</v>
      </c>
      <c r="Y13" s="23">
        <v>44.19</v>
      </c>
      <c r="Z13" s="23">
        <v>0.62</v>
      </c>
      <c r="AA13" s="23">
        <v>3.01</v>
      </c>
      <c r="AB13" s="23">
        <v>0.9</v>
      </c>
      <c r="AC13" s="23">
        <v>5.2</v>
      </c>
      <c r="AD13" s="23">
        <v>2.41</v>
      </c>
      <c r="AE13" s="23">
        <v>7.0000000000000007E-2</v>
      </c>
      <c r="AF13" s="23">
        <v>0.02</v>
      </c>
      <c r="AG13" s="23">
        <v>0.52</v>
      </c>
      <c r="AH13" s="23">
        <v>1.74</v>
      </c>
      <c r="AI13" s="23">
        <v>0</v>
      </c>
      <c r="AJ13" s="20">
        <v>0</v>
      </c>
      <c r="AK13" s="20">
        <v>254.65</v>
      </c>
      <c r="AL13" s="20">
        <v>228.4</v>
      </c>
      <c r="AM13" s="20">
        <v>426.58</v>
      </c>
      <c r="AN13" s="20">
        <v>154.72</v>
      </c>
      <c r="AO13" s="20">
        <v>86.97</v>
      </c>
      <c r="AP13" s="20">
        <v>170.34</v>
      </c>
      <c r="AQ13" s="20">
        <v>54.39</v>
      </c>
      <c r="AR13" s="20">
        <v>261.89</v>
      </c>
      <c r="AS13" s="20">
        <v>184.45</v>
      </c>
      <c r="AT13" s="20">
        <v>218.9</v>
      </c>
      <c r="AU13" s="20">
        <v>206.46</v>
      </c>
      <c r="AV13" s="20">
        <v>110.41</v>
      </c>
      <c r="AW13" s="20">
        <v>187.17</v>
      </c>
      <c r="AX13" s="20">
        <v>1556.26</v>
      </c>
      <c r="AY13" s="20">
        <v>4.01</v>
      </c>
      <c r="AZ13" s="20">
        <v>485.3</v>
      </c>
      <c r="BA13" s="20">
        <v>267.58</v>
      </c>
      <c r="BB13" s="20">
        <v>136.77000000000001</v>
      </c>
      <c r="BC13" s="20">
        <v>105.05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0.25</v>
      </c>
      <c r="BL13" s="20">
        <v>0</v>
      </c>
      <c r="BM13" s="20">
        <v>0.13</v>
      </c>
      <c r="BN13" s="20">
        <v>0.01</v>
      </c>
      <c r="BO13" s="20">
        <v>0.02</v>
      </c>
      <c r="BP13" s="20">
        <v>0</v>
      </c>
      <c r="BQ13" s="20">
        <v>0</v>
      </c>
      <c r="BR13" s="20">
        <v>0</v>
      </c>
      <c r="BS13" s="20">
        <v>0.79</v>
      </c>
      <c r="BT13" s="20">
        <v>0</v>
      </c>
      <c r="BU13" s="20">
        <v>0</v>
      </c>
      <c r="BV13" s="20">
        <v>2.36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31.75</v>
      </c>
      <c r="CC13" s="24"/>
      <c r="CD13" s="24"/>
      <c r="CE13" s="20">
        <v>3.16</v>
      </c>
      <c r="CF13" s="20"/>
      <c r="CG13" s="20">
        <v>24.4</v>
      </c>
      <c r="CH13" s="20">
        <v>12.61</v>
      </c>
      <c r="CI13" s="20">
        <v>18.510000000000002</v>
      </c>
      <c r="CJ13" s="20">
        <v>841.73</v>
      </c>
      <c r="CK13" s="20">
        <v>311.74</v>
      </c>
      <c r="CL13" s="20">
        <v>576.74</v>
      </c>
      <c r="CM13" s="20">
        <v>4.9400000000000004</v>
      </c>
      <c r="CN13" s="20">
        <v>2.89</v>
      </c>
      <c r="CO13" s="20">
        <v>4.29</v>
      </c>
      <c r="CP13" s="20">
        <v>5.13</v>
      </c>
      <c r="CQ13" s="20">
        <v>0.82</v>
      </c>
      <c r="CR13" s="28"/>
    </row>
    <row r="14" spans="1:96" s="26" customFormat="1" x14ac:dyDescent="0.25">
      <c r="A14" s="21" t="str">
        <f>"-"</f>
        <v>-</v>
      </c>
      <c r="B14" s="27" t="s">
        <v>200</v>
      </c>
      <c r="C14" s="23" t="str">
        <f>"100"</f>
        <v>100</v>
      </c>
      <c r="D14" s="23">
        <v>0.8</v>
      </c>
      <c r="E14" s="23">
        <v>0</v>
      </c>
      <c r="F14" s="23">
        <v>0.2</v>
      </c>
      <c r="G14" s="23">
        <v>0.2</v>
      </c>
      <c r="H14" s="23">
        <v>9.4</v>
      </c>
      <c r="I14" s="23">
        <v>40.599999999999994</v>
      </c>
      <c r="J14" s="23">
        <v>0</v>
      </c>
      <c r="K14" s="23">
        <v>0</v>
      </c>
      <c r="L14" s="23">
        <v>0</v>
      </c>
      <c r="M14" s="23">
        <v>0</v>
      </c>
      <c r="N14" s="23">
        <v>7.5</v>
      </c>
      <c r="O14" s="23">
        <v>0</v>
      </c>
      <c r="P14" s="23">
        <v>1.9</v>
      </c>
      <c r="Q14" s="23">
        <v>0</v>
      </c>
      <c r="R14" s="23">
        <v>0</v>
      </c>
      <c r="S14" s="23">
        <v>1.1000000000000001</v>
      </c>
      <c r="T14" s="23">
        <v>0.5</v>
      </c>
      <c r="U14" s="23">
        <v>12</v>
      </c>
      <c r="V14" s="23">
        <v>155</v>
      </c>
      <c r="W14" s="23">
        <v>35</v>
      </c>
      <c r="X14" s="23">
        <v>11</v>
      </c>
      <c r="Y14" s="23">
        <v>17</v>
      </c>
      <c r="Z14" s="23">
        <v>0.1</v>
      </c>
      <c r="AA14" s="23">
        <v>0</v>
      </c>
      <c r="AB14" s="23">
        <v>60</v>
      </c>
      <c r="AC14" s="23">
        <v>10</v>
      </c>
      <c r="AD14" s="23">
        <v>0.2</v>
      </c>
      <c r="AE14" s="23">
        <v>0.06</v>
      </c>
      <c r="AF14" s="23">
        <v>0.03</v>
      </c>
      <c r="AG14" s="23">
        <v>0.2</v>
      </c>
      <c r="AH14" s="23">
        <v>0.3</v>
      </c>
      <c r="AI14" s="23">
        <v>38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88</v>
      </c>
      <c r="CC14" s="24"/>
      <c r="CD14" s="24"/>
      <c r="CE14" s="20">
        <v>10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8"/>
    </row>
    <row r="15" spans="1:96" s="20" customFormat="1" ht="31.5" x14ac:dyDescent="0.25">
      <c r="A15" s="21" t="str">
        <f>"29/10"</f>
        <v>29/10</v>
      </c>
      <c r="B15" s="27" t="s">
        <v>98</v>
      </c>
      <c r="C15" s="23" t="str">
        <f>"200"</f>
        <v>200</v>
      </c>
      <c r="D15" s="23">
        <v>0.12</v>
      </c>
      <c r="E15" s="23">
        <v>0</v>
      </c>
      <c r="F15" s="23">
        <v>0.02</v>
      </c>
      <c r="G15" s="23">
        <v>0.02</v>
      </c>
      <c r="H15" s="23">
        <v>5.0599999999999996</v>
      </c>
      <c r="I15" s="23">
        <v>20.530314146341464</v>
      </c>
      <c r="J15" s="23">
        <v>0</v>
      </c>
      <c r="K15" s="23">
        <v>0</v>
      </c>
      <c r="L15" s="23">
        <v>0</v>
      </c>
      <c r="M15" s="23">
        <v>0</v>
      </c>
      <c r="N15" s="23">
        <v>4.93</v>
      </c>
      <c r="O15" s="23">
        <v>0</v>
      </c>
      <c r="P15" s="23">
        <v>0.13</v>
      </c>
      <c r="Q15" s="23">
        <v>0</v>
      </c>
      <c r="R15" s="23">
        <v>0</v>
      </c>
      <c r="S15" s="23">
        <v>0.28000000000000003</v>
      </c>
      <c r="T15" s="23">
        <v>0.05</v>
      </c>
      <c r="U15" s="23">
        <v>0.57999999999999996</v>
      </c>
      <c r="V15" s="23">
        <v>8.02</v>
      </c>
      <c r="W15" s="23">
        <v>2.0299999999999998</v>
      </c>
      <c r="X15" s="23">
        <v>0.56000000000000005</v>
      </c>
      <c r="Y15" s="23">
        <v>1</v>
      </c>
      <c r="Z15" s="23">
        <v>0.04</v>
      </c>
      <c r="AA15" s="23">
        <v>0</v>
      </c>
      <c r="AB15" s="23">
        <v>0.44</v>
      </c>
      <c r="AC15" s="23">
        <v>0.1</v>
      </c>
      <c r="AD15" s="23">
        <v>0.01</v>
      </c>
      <c r="AE15" s="23">
        <v>0</v>
      </c>
      <c r="AF15" s="23">
        <v>0</v>
      </c>
      <c r="AG15" s="23">
        <v>0</v>
      </c>
      <c r="AH15" s="23">
        <v>0.01</v>
      </c>
      <c r="AI15" s="23">
        <v>0.78</v>
      </c>
      <c r="AJ15" s="20">
        <v>0</v>
      </c>
      <c r="AK15" s="20">
        <v>0.67</v>
      </c>
      <c r="AL15" s="20">
        <v>0.76</v>
      </c>
      <c r="AM15" s="20">
        <v>0.62</v>
      </c>
      <c r="AN15" s="20">
        <v>1.1499999999999999</v>
      </c>
      <c r="AO15" s="20">
        <v>0.28999999999999998</v>
      </c>
      <c r="AP15" s="20">
        <v>1.2</v>
      </c>
      <c r="AQ15" s="20">
        <v>0</v>
      </c>
      <c r="AR15" s="20">
        <v>1.53</v>
      </c>
      <c r="AS15" s="20">
        <v>0</v>
      </c>
      <c r="AT15" s="20">
        <v>0</v>
      </c>
      <c r="AU15" s="20">
        <v>0</v>
      </c>
      <c r="AV15" s="20">
        <v>0.86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199.44</v>
      </c>
      <c r="CC15" s="24"/>
      <c r="CD15" s="24"/>
      <c r="CE15" s="20">
        <v>7.0000000000000007E-2</v>
      </c>
      <c r="CG15" s="20">
        <v>4.21</v>
      </c>
      <c r="CH15" s="20">
        <v>4.0599999999999996</v>
      </c>
      <c r="CI15" s="20">
        <v>4.13</v>
      </c>
      <c r="CJ15" s="20">
        <v>454.11</v>
      </c>
      <c r="CK15" s="20">
        <v>181.83</v>
      </c>
      <c r="CL15" s="20">
        <v>317.97000000000003</v>
      </c>
      <c r="CM15" s="20">
        <v>44.04</v>
      </c>
      <c r="CN15" s="20">
        <v>26.18</v>
      </c>
      <c r="CO15" s="20">
        <v>35.11</v>
      </c>
      <c r="CP15" s="20">
        <v>4.88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24.99</v>
      </c>
      <c r="E16" s="33">
        <v>19.579999999999998</v>
      </c>
      <c r="F16" s="33">
        <v>23.9</v>
      </c>
      <c r="G16" s="33">
        <v>4.5199999999999996</v>
      </c>
      <c r="H16" s="33">
        <v>57.11</v>
      </c>
      <c r="I16" s="33">
        <v>540.05999999999995</v>
      </c>
      <c r="J16" s="33">
        <v>8.42</v>
      </c>
      <c r="K16" s="33">
        <v>2.5</v>
      </c>
      <c r="L16" s="33">
        <v>0</v>
      </c>
      <c r="M16" s="33">
        <v>0</v>
      </c>
      <c r="N16" s="33">
        <v>18.59</v>
      </c>
      <c r="O16" s="33">
        <v>34.83</v>
      </c>
      <c r="P16" s="33">
        <v>3.69</v>
      </c>
      <c r="Q16" s="33">
        <v>0</v>
      </c>
      <c r="R16" s="33">
        <v>0</v>
      </c>
      <c r="S16" s="33">
        <v>1.38</v>
      </c>
      <c r="T16" s="33">
        <v>4.3600000000000003</v>
      </c>
      <c r="U16" s="33">
        <v>916.43</v>
      </c>
      <c r="V16" s="33">
        <v>410.85</v>
      </c>
      <c r="W16" s="33">
        <v>126.33</v>
      </c>
      <c r="X16" s="33">
        <v>35.22</v>
      </c>
      <c r="Y16" s="33">
        <v>315.22000000000003</v>
      </c>
      <c r="Z16" s="33">
        <v>4.0599999999999996</v>
      </c>
      <c r="AA16" s="33">
        <v>244.81</v>
      </c>
      <c r="AB16" s="33">
        <v>150.13999999999999</v>
      </c>
      <c r="AC16" s="33">
        <v>436.8</v>
      </c>
      <c r="AD16" s="33">
        <v>3.59</v>
      </c>
      <c r="AE16" s="33">
        <v>0.2</v>
      </c>
      <c r="AF16" s="33">
        <v>0.59</v>
      </c>
      <c r="AG16" s="33">
        <v>0.97</v>
      </c>
      <c r="AH16" s="33">
        <v>7.46</v>
      </c>
      <c r="AI16" s="33">
        <v>38.78</v>
      </c>
      <c r="AJ16" s="34">
        <v>0</v>
      </c>
      <c r="AK16" s="34">
        <v>1367.89</v>
      </c>
      <c r="AL16" s="34">
        <v>1095.79</v>
      </c>
      <c r="AM16" s="34">
        <v>1990.34</v>
      </c>
      <c r="AN16" s="34">
        <v>1443.31</v>
      </c>
      <c r="AO16" s="34">
        <v>692.89</v>
      </c>
      <c r="AP16" s="34">
        <v>1048.07</v>
      </c>
      <c r="AQ16" s="34">
        <v>349.91</v>
      </c>
      <c r="AR16" s="34">
        <v>1209.6300000000001</v>
      </c>
      <c r="AS16" s="34">
        <v>1202.8800000000001</v>
      </c>
      <c r="AT16" s="34">
        <v>1351.16</v>
      </c>
      <c r="AU16" s="34">
        <v>1960.33</v>
      </c>
      <c r="AV16" s="34">
        <v>602.02</v>
      </c>
      <c r="AW16" s="34">
        <v>791.31</v>
      </c>
      <c r="AX16" s="34">
        <v>4199.3999999999996</v>
      </c>
      <c r="AY16" s="34">
        <v>23.75</v>
      </c>
      <c r="AZ16" s="34">
        <v>1090.44</v>
      </c>
      <c r="BA16" s="34">
        <v>1598.58</v>
      </c>
      <c r="BB16" s="34">
        <v>823.28</v>
      </c>
      <c r="BC16" s="34">
        <v>528.80999999999995</v>
      </c>
      <c r="BD16" s="34">
        <v>0.17</v>
      </c>
      <c r="BE16" s="34">
        <v>0.08</v>
      </c>
      <c r="BF16" s="34">
        <v>0.04</v>
      </c>
      <c r="BG16" s="34">
        <v>0.09</v>
      </c>
      <c r="BH16" s="34">
        <v>0.11</v>
      </c>
      <c r="BI16" s="34">
        <v>0.49</v>
      </c>
      <c r="BJ16" s="34">
        <v>0</v>
      </c>
      <c r="BK16" s="34">
        <v>1.62</v>
      </c>
      <c r="BL16" s="34">
        <v>0</v>
      </c>
      <c r="BM16" s="34">
        <v>0.55000000000000004</v>
      </c>
      <c r="BN16" s="34">
        <v>0.01</v>
      </c>
      <c r="BO16" s="34">
        <v>0.02</v>
      </c>
      <c r="BP16" s="34">
        <v>0</v>
      </c>
      <c r="BQ16" s="34">
        <v>0.09</v>
      </c>
      <c r="BR16" s="34">
        <v>0.15</v>
      </c>
      <c r="BS16" s="34">
        <v>1.91</v>
      </c>
      <c r="BT16" s="34">
        <v>0</v>
      </c>
      <c r="BU16" s="34">
        <v>0</v>
      </c>
      <c r="BV16" s="34">
        <v>2.4500000000000002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489.7</v>
      </c>
      <c r="CC16" s="25"/>
      <c r="CD16" s="25">
        <f>$I$16/$I$25*100</f>
        <v>38.435698526795242</v>
      </c>
      <c r="CE16" s="34">
        <v>269.83</v>
      </c>
      <c r="CF16" s="34"/>
      <c r="CG16" s="34">
        <v>89.07</v>
      </c>
      <c r="CH16" s="34">
        <v>54.92</v>
      </c>
      <c r="CI16" s="34">
        <v>72</v>
      </c>
      <c r="CJ16" s="34">
        <v>9036.33</v>
      </c>
      <c r="CK16" s="34">
        <v>4408.96</v>
      </c>
      <c r="CL16" s="34">
        <v>6722.64</v>
      </c>
      <c r="CM16" s="34">
        <v>147.33000000000001</v>
      </c>
      <c r="CN16" s="34">
        <v>119.88</v>
      </c>
      <c r="CO16" s="34">
        <v>133.97999999999999</v>
      </c>
      <c r="CP16" s="34">
        <v>10.01</v>
      </c>
      <c r="CQ16" s="34">
        <v>1.82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"50"</f>
        <v>50</v>
      </c>
      <c r="D18" s="23">
        <v>3.31</v>
      </c>
      <c r="E18" s="23">
        <v>0</v>
      </c>
      <c r="F18" s="23">
        <v>0.33</v>
      </c>
      <c r="G18" s="23">
        <v>0.33</v>
      </c>
      <c r="H18" s="23">
        <v>23.45</v>
      </c>
      <c r="I18" s="23">
        <v>111.95049999999999</v>
      </c>
      <c r="J18" s="23">
        <v>0</v>
      </c>
      <c r="K18" s="23">
        <v>0</v>
      </c>
      <c r="L18" s="23">
        <v>0</v>
      </c>
      <c r="M18" s="23">
        <v>0</v>
      </c>
      <c r="N18" s="23">
        <v>0.55000000000000004</v>
      </c>
      <c r="O18" s="23">
        <v>22.8</v>
      </c>
      <c r="P18" s="23">
        <v>0.1</v>
      </c>
      <c r="Q18" s="23">
        <v>0</v>
      </c>
      <c r="R18" s="23">
        <v>0</v>
      </c>
      <c r="S18" s="23">
        <v>0</v>
      </c>
      <c r="T18" s="23">
        <v>0.9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159.65</v>
      </c>
      <c r="AL18" s="20">
        <v>166.17</v>
      </c>
      <c r="AM18" s="20">
        <v>254.48</v>
      </c>
      <c r="AN18" s="20">
        <v>84.39</v>
      </c>
      <c r="AO18" s="20">
        <v>50.03</v>
      </c>
      <c r="AP18" s="20">
        <v>100.05</v>
      </c>
      <c r="AQ18" s="20">
        <v>37.85</v>
      </c>
      <c r="AR18" s="20">
        <v>180.96</v>
      </c>
      <c r="AS18" s="20">
        <v>112.23</v>
      </c>
      <c r="AT18" s="20">
        <v>156.6</v>
      </c>
      <c r="AU18" s="20">
        <v>129.19999999999999</v>
      </c>
      <c r="AV18" s="20">
        <v>67.86</v>
      </c>
      <c r="AW18" s="20">
        <v>120.06</v>
      </c>
      <c r="AX18" s="20">
        <v>1003.98</v>
      </c>
      <c r="AY18" s="20">
        <v>0</v>
      </c>
      <c r="AZ18" s="20">
        <v>327.12</v>
      </c>
      <c r="BA18" s="20">
        <v>142.25</v>
      </c>
      <c r="BB18" s="20">
        <v>94.4</v>
      </c>
      <c r="BC18" s="20">
        <v>74.819999999999993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19.55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3800</v>
      </c>
      <c r="CK18" s="20">
        <v>1464</v>
      </c>
      <c r="CL18" s="20">
        <v>2632</v>
      </c>
      <c r="CM18" s="20">
        <v>30.4</v>
      </c>
      <c r="CN18" s="20">
        <v>30.4</v>
      </c>
      <c r="CO18" s="20">
        <v>30.4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20</v>
      </c>
      <c r="CH19" s="20">
        <v>20</v>
      </c>
      <c r="CI19" s="20">
        <v>20</v>
      </c>
      <c r="CJ19" s="20">
        <v>3800</v>
      </c>
      <c r="CK19" s="20">
        <v>1464</v>
      </c>
      <c r="CL19" s="20">
        <v>2632</v>
      </c>
      <c r="CM19" s="20">
        <v>38</v>
      </c>
      <c r="CN19" s="20">
        <v>31.6</v>
      </c>
      <c r="CO19" s="20">
        <v>34.799999999999997</v>
      </c>
      <c r="CP19" s="20">
        <v>0</v>
      </c>
      <c r="CQ19" s="20">
        <v>0</v>
      </c>
      <c r="CR19" s="28"/>
    </row>
    <row r="20" spans="1:96" s="26" customFormat="1" ht="63" x14ac:dyDescent="0.25">
      <c r="A20" s="21" t="str">
        <f>"38/1"</f>
        <v>38/1</v>
      </c>
      <c r="B20" s="27" t="s">
        <v>201</v>
      </c>
      <c r="C20" s="23" t="str">
        <f>"100"</f>
        <v>100</v>
      </c>
      <c r="D20" s="23">
        <v>1.34</v>
      </c>
      <c r="E20" s="23">
        <v>0</v>
      </c>
      <c r="F20" s="23">
        <v>5.95</v>
      </c>
      <c r="G20" s="23">
        <v>5.95</v>
      </c>
      <c r="H20" s="23">
        <v>19.82</v>
      </c>
      <c r="I20" s="23">
        <v>130.64302776</v>
      </c>
      <c r="J20" s="23">
        <v>0.75</v>
      </c>
      <c r="K20" s="23">
        <v>3.9</v>
      </c>
      <c r="L20" s="23">
        <v>0</v>
      </c>
      <c r="M20" s="23">
        <v>0</v>
      </c>
      <c r="N20" s="23">
        <v>17.600000000000001</v>
      </c>
      <c r="O20" s="23">
        <v>7.0000000000000007E-2</v>
      </c>
      <c r="P20" s="23">
        <v>2.14</v>
      </c>
      <c r="Q20" s="23">
        <v>0</v>
      </c>
      <c r="R20" s="23">
        <v>0</v>
      </c>
      <c r="S20" s="23">
        <v>0.08</v>
      </c>
      <c r="T20" s="23">
        <v>1.62</v>
      </c>
      <c r="U20" s="23">
        <v>217.49</v>
      </c>
      <c r="V20" s="23">
        <v>185.57</v>
      </c>
      <c r="W20" s="23">
        <v>28.74</v>
      </c>
      <c r="X20" s="23">
        <v>16.04</v>
      </c>
      <c r="Y20" s="23">
        <v>31.62</v>
      </c>
      <c r="Z20" s="23">
        <v>1.04</v>
      </c>
      <c r="AA20" s="23">
        <v>0</v>
      </c>
      <c r="AB20" s="23">
        <v>6.84</v>
      </c>
      <c r="AC20" s="23">
        <v>1.64</v>
      </c>
      <c r="AD20" s="23">
        <v>2.72</v>
      </c>
      <c r="AE20" s="23">
        <v>0.01</v>
      </c>
      <c r="AF20" s="23">
        <v>0.03</v>
      </c>
      <c r="AG20" s="23">
        <v>0.12</v>
      </c>
      <c r="AH20" s="23">
        <v>0.33</v>
      </c>
      <c r="AI20" s="23">
        <v>1.61</v>
      </c>
      <c r="AJ20" s="20">
        <v>0</v>
      </c>
      <c r="AK20" s="20">
        <v>40.51</v>
      </c>
      <c r="AL20" s="20">
        <v>45.86</v>
      </c>
      <c r="AM20" s="20">
        <v>51.21</v>
      </c>
      <c r="AN20" s="20">
        <v>70.319999999999993</v>
      </c>
      <c r="AO20" s="20">
        <v>15.29</v>
      </c>
      <c r="AP20" s="20">
        <v>40.51</v>
      </c>
      <c r="AQ20" s="20">
        <v>9.94</v>
      </c>
      <c r="AR20" s="20">
        <v>34.4</v>
      </c>
      <c r="AS20" s="20">
        <v>30.57</v>
      </c>
      <c r="AT20" s="20">
        <v>55.8</v>
      </c>
      <c r="AU20" s="20">
        <v>250.71</v>
      </c>
      <c r="AV20" s="20">
        <v>10.7</v>
      </c>
      <c r="AW20" s="20">
        <v>29.05</v>
      </c>
      <c r="AX20" s="20">
        <v>209.43</v>
      </c>
      <c r="AY20" s="20">
        <v>0</v>
      </c>
      <c r="AZ20" s="20">
        <v>35.92</v>
      </c>
      <c r="BA20" s="20">
        <v>48.15</v>
      </c>
      <c r="BB20" s="20">
        <v>38.22</v>
      </c>
      <c r="BC20" s="20">
        <v>11.47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0.36</v>
      </c>
      <c r="BL20" s="20">
        <v>0</v>
      </c>
      <c r="BM20" s="20">
        <v>0.24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1.39</v>
      </c>
      <c r="BT20" s="20">
        <v>0</v>
      </c>
      <c r="BU20" s="20">
        <v>0</v>
      </c>
      <c r="BV20" s="20">
        <v>3.47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72.709999999999994</v>
      </c>
      <c r="CC20" s="24"/>
      <c r="CD20" s="24"/>
      <c r="CE20" s="20">
        <v>1.1399999999999999</v>
      </c>
      <c r="CF20" s="20"/>
      <c r="CG20" s="20">
        <v>40.44</v>
      </c>
      <c r="CH20" s="20">
        <v>24.18</v>
      </c>
      <c r="CI20" s="20">
        <v>32.31</v>
      </c>
      <c r="CJ20" s="20">
        <v>1164.02</v>
      </c>
      <c r="CK20" s="20">
        <v>286.19</v>
      </c>
      <c r="CL20" s="20">
        <v>725.11</v>
      </c>
      <c r="CM20" s="20">
        <v>6.3</v>
      </c>
      <c r="CN20" s="20">
        <v>4.3099999999999996</v>
      </c>
      <c r="CO20" s="20">
        <v>5.31</v>
      </c>
      <c r="CP20" s="20">
        <v>5</v>
      </c>
      <c r="CQ20" s="20">
        <v>0.5</v>
      </c>
      <c r="CR20" s="28"/>
    </row>
    <row r="21" spans="1:96" s="26" customFormat="1" ht="31.5" x14ac:dyDescent="0.25">
      <c r="A21" s="21" t="str">
        <f>"6/10"</f>
        <v>6/10</v>
      </c>
      <c r="B21" s="27" t="s">
        <v>204</v>
      </c>
      <c r="C21" s="23" t="str">
        <f>"200"</f>
        <v>200</v>
      </c>
      <c r="D21" s="23">
        <v>0.12</v>
      </c>
      <c r="E21" s="23">
        <v>0</v>
      </c>
      <c r="F21" s="23">
        <v>0.04</v>
      </c>
      <c r="G21" s="23">
        <v>0.04</v>
      </c>
      <c r="H21" s="23">
        <v>11.94</v>
      </c>
      <c r="I21" s="23">
        <v>46.515680000000003</v>
      </c>
      <c r="J21" s="23">
        <v>0.02</v>
      </c>
      <c r="K21" s="23">
        <v>0</v>
      </c>
      <c r="L21" s="23">
        <v>0</v>
      </c>
      <c r="M21" s="23">
        <v>0</v>
      </c>
      <c r="N21" s="23">
        <v>11.29</v>
      </c>
      <c r="O21" s="23">
        <v>0</v>
      </c>
      <c r="P21" s="23">
        <v>0.65</v>
      </c>
      <c r="Q21" s="23">
        <v>0</v>
      </c>
      <c r="R21" s="23">
        <v>0</v>
      </c>
      <c r="S21" s="23">
        <v>0.5</v>
      </c>
      <c r="T21" s="23">
        <v>0.13</v>
      </c>
      <c r="U21" s="23">
        <v>4.26</v>
      </c>
      <c r="V21" s="23">
        <v>54.75</v>
      </c>
      <c r="W21" s="23">
        <v>7.28</v>
      </c>
      <c r="X21" s="23">
        <v>3.23</v>
      </c>
      <c r="Y21" s="23">
        <v>6.14</v>
      </c>
      <c r="Z21" s="23">
        <v>0.2</v>
      </c>
      <c r="AA21" s="23">
        <v>0</v>
      </c>
      <c r="AB21" s="23">
        <v>36</v>
      </c>
      <c r="AC21" s="23">
        <v>6.6</v>
      </c>
      <c r="AD21" s="23">
        <v>0.1</v>
      </c>
      <c r="AE21" s="23">
        <v>0</v>
      </c>
      <c r="AF21" s="23">
        <v>0.01</v>
      </c>
      <c r="AG21" s="23">
        <v>0.03</v>
      </c>
      <c r="AH21" s="23">
        <v>0.06</v>
      </c>
      <c r="AI21" s="23">
        <v>2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227.01</v>
      </c>
      <c r="CC21" s="24"/>
      <c r="CD21" s="24"/>
      <c r="CE21" s="20">
        <v>6</v>
      </c>
      <c r="CF21" s="20"/>
      <c r="CG21" s="20">
        <v>4.49</v>
      </c>
      <c r="CH21" s="20">
        <v>3.59</v>
      </c>
      <c r="CI21" s="20">
        <v>4.04</v>
      </c>
      <c r="CJ21" s="20">
        <v>408.75</v>
      </c>
      <c r="CK21" s="20">
        <v>157.80000000000001</v>
      </c>
      <c r="CL21" s="20">
        <v>283.27999999999997</v>
      </c>
      <c r="CM21" s="20">
        <v>35</v>
      </c>
      <c r="CN21" s="20">
        <v>20.82</v>
      </c>
      <c r="CO21" s="20">
        <v>27.91</v>
      </c>
      <c r="CP21" s="20">
        <v>10</v>
      </c>
      <c r="CQ21" s="20">
        <v>0</v>
      </c>
      <c r="CR21" s="28"/>
    </row>
    <row r="22" spans="1:96" s="26" customFormat="1" ht="47.25" x14ac:dyDescent="0.25">
      <c r="A22" s="21" t="str">
        <f>"7/9"</f>
        <v>7/9</v>
      </c>
      <c r="B22" s="27" t="s">
        <v>203</v>
      </c>
      <c r="C22" s="23" t="str">
        <f>"230"</f>
        <v>230</v>
      </c>
      <c r="D22" s="23">
        <v>17.95</v>
      </c>
      <c r="E22" s="23">
        <v>15.07</v>
      </c>
      <c r="F22" s="23">
        <v>14.03</v>
      </c>
      <c r="G22" s="23">
        <v>1.34</v>
      </c>
      <c r="H22" s="23">
        <v>28.17</v>
      </c>
      <c r="I22" s="23">
        <v>308.62969749999996</v>
      </c>
      <c r="J22" s="23">
        <v>4.3499999999999996</v>
      </c>
      <c r="K22" s="23">
        <v>0.75</v>
      </c>
      <c r="L22" s="23">
        <v>0</v>
      </c>
      <c r="M22" s="23">
        <v>0</v>
      </c>
      <c r="N22" s="23">
        <v>2.74</v>
      </c>
      <c r="O22" s="23">
        <v>23.01</v>
      </c>
      <c r="P22" s="23">
        <v>2.42</v>
      </c>
      <c r="Q22" s="23">
        <v>0</v>
      </c>
      <c r="R22" s="23">
        <v>0</v>
      </c>
      <c r="S22" s="23">
        <v>0.33</v>
      </c>
      <c r="T22" s="23">
        <v>2.9</v>
      </c>
      <c r="U22" s="23">
        <v>132.49</v>
      </c>
      <c r="V22" s="23">
        <v>586.04999999999995</v>
      </c>
      <c r="W22" s="23">
        <v>27.45</v>
      </c>
      <c r="X22" s="23">
        <v>39.9</v>
      </c>
      <c r="Y22" s="23">
        <v>172.47</v>
      </c>
      <c r="Z22" s="23">
        <v>2.35</v>
      </c>
      <c r="AA22" s="23">
        <v>32.200000000000003</v>
      </c>
      <c r="AB22" s="23">
        <v>39.869999999999997</v>
      </c>
      <c r="AC22" s="23">
        <v>70.84</v>
      </c>
      <c r="AD22" s="23">
        <v>1.1399999999999999</v>
      </c>
      <c r="AE22" s="23">
        <v>0.14000000000000001</v>
      </c>
      <c r="AF22" s="23">
        <v>0.15</v>
      </c>
      <c r="AG22" s="23">
        <v>7.28</v>
      </c>
      <c r="AH22" s="23">
        <v>14.31</v>
      </c>
      <c r="AI22" s="23">
        <v>9.9700000000000006</v>
      </c>
      <c r="AJ22" s="20">
        <v>0</v>
      </c>
      <c r="AK22" s="20">
        <v>760.66</v>
      </c>
      <c r="AL22" s="20">
        <v>629.01</v>
      </c>
      <c r="AM22" s="20">
        <v>1238.1400000000001</v>
      </c>
      <c r="AN22" s="20">
        <v>1391.87</v>
      </c>
      <c r="AO22" s="20">
        <v>403.79</v>
      </c>
      <c r="AP22" s="20">
        <v>763.14</v>
      </c>
      <c r="AQ22" s="20">
        <v>270.20999999999998</v>
      </c>
      <c r="AR22" s="20">
        <v>672.61</v>
      </c>
      <c r="AS22" s="20">
        <v>1035.55</v>
      </c>
      <c r="AT22" s="20">
        <v>1235.1099999999999</v>
      </c>
      <c r="AU22" s="20">
        <v>1447.07</v>
      </c>
      <c r="AV22" s="20">
        <v>421.74</v>
      </c>
      <c r="AW22" s="20">
        <v>1194.26</v>
      </c>
      <c r="AX22" s="20">
        <v>2440.6799999999998</v>
      </c>
      <c r="AY22" s="20">
        <v>125.03</v>
      </c>
      <c r="AZ22" s="20">
        <v>767.56</v>
      </c>
      <c r="BA22" s="20">
        <v>748.51</v>
      </c>
      <c r="BB22" s="20">
        <v>572.15</v>
      </c>
      <c r="BC22" s="20">
        <v>203.41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0.14000000000000001</v>
      </c>
      <c r="BL22" s="20">
        <v>0</v>
      </c>
      <c r="BM22" s="20">
        <v>0.05</v>
      </c>
      <c r="BN22" s="20">
        <v>0</v>
      </c>
      <c r="BO22" s="20">
        <v>0.01</v>
      </c>
      <c r="BP22" s="20">
        <v>0</v>
      </c>
      <c r="BQ22" s="20">
        <v>0</v>
      </c>
      <c r="BR22" s="20">
        <v>0.01</v>
      </c>
      <c r="BS22" s="20">
        <v>0.39</v>
      </c>
      <c r="BT22" s="20">
        <v>0</v>
      </c>
      <c r="BU22" s="20">
        <v>0</v>
      </c>
      <c r="BV22" s="20">
        <v>0.61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186.03</v>
      </c>
      <c r="CC22" s="24"/>
      <c r="CD22" s="24"/>
      <c r="CE22" s="20">
        <v>38.840000000000003</v>
      </c>
      <c r="CF22" s="20"/>
      <c r="CG22" s="20">
        <v>32.549999999999997</v>
      </c>
      <c r="CH22" s="20">
        <v>19.68</v>
      </c>
      <c r="CI22" s="20">
        <v>26.11</v>
      </c>
      <c r="CJ22" s="20">
        <v>3928.89</v>
      </c>
      <c r="CK22" s="20">
        <v>2692.41</v>
      </c>
      <c r="CL22" s="20">
        <v>3310.65</v>
      </c>
      <c r="CM22" s="20">
        <v>49.16</v>
      </c>
      <c r="CN22" s="20">
        <v>19.61</v>
      </c>
      <c r="CO22" s="20">
        <v>34.39</v>
      </c>
      <c r="CP22" s="20">
        <v>0</v>
      </c>
      <c r="CQ22" s="20">
        <v>0.38</v>
      </c>
      <c r="CR22" s="28"/>
    </row>
    <row r="23" spans="1:96" s="20" customFormat="1" ht="31.5" x14ac:dyDescent="0.25">
      <c r="A23" s="21" t="str">
        <f>"14/2"</f>
        <v>14/2</v>
      </c>
      <c r="B23" s="27" t="s">
        <v>202</v>
      </c>
      <c r="C23" s="23" t="str">
        <f>"250"</f>
        <v>250</v>
      </c>
      <c r="D23" s="23">
        <v>3.37</v>
      </c>
      <c r="E23" s="23">
        <v>0</v>
      </c>
      <c r="F23" s="23">
        <v>5.49</v>
      </c>
      <c r="G23" s="23">
        <v>6.24</v>
      </c>
      <c r="H23" s="23">
        <v>22.85</v>
      </c>
      <c r="I23" s="23">
        <v>151.27225750000002</v>
      </c>
      <c r="J23" s="23">
        <v>0.85</v>
      </c>
      <c r="K23" s="23">
        <v>3.25</v>
      </c>
      <c r="L23" s="23">
        <v>0</v>
      </c>
      <c r="M23" s="23">
        <v>0</v>
      </c>
      <c r="N23" s="23">
        <v>2.17</v>
      </c>
      <c r="O23" s="23">
        <v>18.21</v>
      </c>
      <c r="P23" s="23">
        <v>2.4700000000000002</v>
      </c>
      <c r="Q23" s="23">
        <v>0</v>
      </c>
      <c r="R23" s="23">
        <v>0</v>
      </c>
      <c r="S23" s="23">
        <v>0.2</v>
      </c>
      <c r="T23" s="23">
        <v>1.81</v>
      </c>
      <c r="U23" s="23">
        <v>204.95</v>
      </c>
      <c r="V23" s="23">
        <v>451.85</v>
      </c>
      <c r="W23" s="23">
        <v>21.09</v>
      </c>
      <c r="X23" s="23">
        <v>34.46</v>
      </c>
      <c r="Y23" s="23">
        <v>92.37</v>
      </c>
      <c r="Z23" s="23">
        <v>1.22</v>
      </c>
      <c r="AA23" s="23">
        <v>0</v>
      </c>
      <c r="AB23" s="23">
        <v>972</v>
      </c>
      <c r="AC23" s="23">
        <v>202.25</v>
      </c>
      <c r="AD23" s="23">
        <v>2.59</v>
      </c>
      <c r="AE23" s="23">
        <v>0.12</v>
      </c>
      <c r="AF23" s="23">
        <v>0.06</v>
      </c>
      <c r="AG23" s="23">
        <v>1</v>
      </c>
      <c r="AH23" s="23">
        <v>2.14</v>
      </c>
      <c r="AI23" s="23">
        <v>6.5</v>
      </c>
      <c r="AJ23" s="20">
        <v>0</v>
      </c>
      <c r="AK23" s="20">
        <v>88.36</v>
      </c>
      <c r="AL23" s="20">
        <v>87.61</v>
      </c>
      <c r="AM23" s="20">
        <v>138.09</v>
      </c>
      <c r="AN23" s="20">
        <v>105.1</v>
      </c>
      <c r="AO23" s="20">
        <v>27.64</v>
      </c>
      <c r="AP23" s="20">
        <v>80.56</v>
      </c>
      <c r="AQ23" s="20">
        <v>38.82</v>
      </c>
      <c r="AR23" s="20">
        <v>102.32</v>
      </c>
      <c r="AS23" s="20">
        <v>128.59</v>
      </c>
      <c r="AT23" s="20">
        <v>206.9</v>
      </c>
      <c r="AU23" s="20">
        <v>186.12</v>
      </c>
      <c r="AV23" s="20">
        <v>42.22</v>
      </c>
      <c r="AW23" s="20">
        <v>110.59</v>
      </c>
      <c r="AX23" s="20">
        <v>574.82000000000005</v>
      </c>
      <c r="AY23" s="20">
        <v>0</v>
      </c>
      <c r="AZ23" s="20">
        <v>111.39</v>
      </c>
      <c r="BA23" s="20">
        <v>106.74</v>
      </c>
      <c r="BB23" s="20">
        <v>80.650000000000006</v>
      </c>
      <c r="BC23" s="20">
        <v>42.72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0.45</v>
      </c>
      <c r="BL23" s="20">
        <v>0</v>
      </c>
      <c r="BM23" s="20">
        <v>0.19</v>
      </c>
      <c r="BN23" s="20">
        <v>0.01</v>
      </c>
      <c r="BO23" s="20">
        <v>0.03</v>
      </c>
      <c r="BP23" s="20">
        <v>0</v>
      </c>
      <c r="BQ23" s="20">
        <v>0</v>
      </c>
      <c r="BR23" s="20">
        <v>0.01</v>
      </c>
      <c r="BS23" s="20">
        <v>1.41</v>
      </c>
      <c r="BT23" s="20">
        <v>0</v>
      </c>
      <c r="BU23" s="20">
        <v>0</v>
      </c>
      <c r="BV23" s="20">
        <v>3.37</v>
      </c>
      <c r="BW23" s="20">
        <v>0.02</v>
      </c>
      <c r="BX23" s="20">
        <v>0</v>
      </c>
      <c r="BY23" s="20">
        <v>0</v>
      </c>
      <c r="BZ23" s="20">
        <v>0</v>
      </c>
      <c r="CA23" s="20">
        <v>0</v>
      </c>
      <c r="CB23" s="20">
        <v>251.01</v>
      </c>
      <c r="CC23" s="24"/>
      <c r="CD23" s="24"/>
      <c r="CE23" s="20">
        <v>162</v>
      </c>
      <c r="CG23" s="20">
        <v>29.98</v>
      </c>
      <c r="CH23" s="20">
        <v>18.329999999999998</v>
      </c>
      <c r="CI23" s="20">
        <v>24.15</v>
      </c>
      <c r="CJ23" s="20">
        <v>1321.92</v>
      </c>
      <c r="CK23" s="20">
        <v>724.27</v>
      </c>
      <c r="CL23" s="20">
        <v>1023.09</v>
      </c>
      <c r="CM23" s="20">
        <v>54.61</v>
      </c>
      <c r="CN23" s="20">
        <v>25.28</v>
      </c>
      <c r="CO23" s="20">
        <v>40.380000000000003</v>
      </c>
      <c r="CP23" s="20">
        <v>0</v>
      </c>
      <c r="CQ23" s="20">
        <v>0.5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30.03</v>
      </c>
      <c r="E24" s="33">
        <v>15.07</v>
      </c>
      <c r="F24" s="33">
        <v>26.56</v>
      </c>
      <c r="G24" s="33">
        <v>14.61</v>
      </c>
      <c r="H24" s="33">
        <v>131.25</v>
      </c>
      <c r="I24" s="33">
        <v>865.04</v>
      </c>
      <c r="J24" s="33">
        <v>6.09</v>
      </c>
      <c r="K24" s="33">
        <v>7.9</v>
      </c>
      <c r="L24" s="33">
        <v>0</v>
      </c>
      <c r="M24" s="33">
        <v>0</v>
      </c>
      <c r="N24" s="33">
        <v>35.08</v>
      </c>
      <c r="O24" s="33">
        <v>83.41</v>
      </c>
      <c r="P24" s="33">
        <v>12.76</v>
      </c>
      <c r="Q24" s="33">
        <v>0</v>
      </c>
      <c r="R24" s="33">
        <v>0</v>
      </c>
      <c r="S24" s="33">
        <v>1.7</v>
      </c>
      <c r="T24" s="33">
        <v>8.86</v>
      </c>
      <c r="U24" s="33">
        <v>925.19</v>
      </c>
      <c r="V24" s="33">
        <v>1425.22</v>
      </c>
      <c r="W24" s="33">
        <v>105.56</v>
      </c>
      <c r="X24" s="33">
        <v>121.83</v>
      </c>
      <c r="Y24" s="33">
        <v>397.4</v>
      </c>
      <c r="Z24" s="33">
        <v>7.16</v>
      </c>
      <c r="AA24" s="33">
        <v>32.200000000000003</v>
      </c>
      <c r="AB24" s="33">
        <v>1057.71</v>
      </c>
      <c r="AC24" s="33">
        <v>281.93</v>
      </c>
      <c r="AD24" s="33">
        <v>7.38</v>
      </c>
      <c r="AE24" s="33">
        <v>0.38</v>
      </c>
      <c r="AF24" s="33">
        <v>0.28999999999999998</v>
      </c>
      <c r="AG24" s="33">
        <v>8.86</v>
      </c>
      <c r="AH24" s="33">
        <v>18.04</v>
      </c>
      <c r="AI24" s="33">
        <v>20.079999999999998</v>
      </c>
      <c r="AJ24" s="34">
        <v>0</v>
      </c>
      <c r="AK24" s="34">
        <v>1242.3800000000001</v>
      </c>
      <c r="AL24" s="34">
        <v>1077.45</v>
      </c>
      <c r="AM24" s="34">
        <v>1938.11</v>
      </c>
      <c r="AN24" s="34">
        <v>1785.48</v>
      </c>
      <c r="AO24" s="34">
        <v>552.54</v>
      </c>
      <c r="AP24" s="34">
        <v>1103.06</v>
      </c>
      <c r="AQ24" s="34">
        <v>404.81</v>
      </c>
      <c r="AR24" s="34">
        <v>1212.8900000000001</v>
      </c>
      <c r="AS24" s="34">
        <v>1485.15</v>
      </c>
      <c r="AT24" s="34">
        <v>1829.02</v>
      </c>
      <c r="AU24" s="34">
        <v>2291.5</v>
      </c>
      <c r="AV24" s="34">
        <v>616.91999999999996</v>
      </c>
      <c r="AW24" s="34">
        <v>1639.96</v>
      </c>
      <c r="AX24" s="34">
        <v>5164.32</v>
      </c>
      <c r="AY24" s="34">
        <v>125.03</v>
      </c>
      <c r="AZ24" s="34">
        <v>1557.6</v>
      </c>
      <c r="BA24" s="34">
        <v>1220.25</v>
      </c>
      <c r="BB24" s="34">
        <v>893.42</v>
      </c>
      <c r="BC24" s="34">
        <v>410.42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1.07</v>
      </c>
      <c r="BL24" s="34">
        <v>0</v>
      </c>
      <c r="BM24" s="34">
        <v>0.5</v>
      </c>
      <c r="BN24" s="34">
        <v>0.05</v>
      </c>
      <c r="BO24" s="34">
        <v>0.08</v>
      </c>
      <c r="BP24" s="34">
        <v>0</v>
      </c>
      <c r="BQ24" s="34">
        <v>0</v>
      </c>
      <c r="BR24" s="34">
        <v>0.02</v>
      </c>
      <c r="BS24" s="34">
        <v>3.3</v>
      </c>
      <c r="BT24" s="34">
        <v>0</v>
      </c>
      <c r="BU24" s="34">
        <v>0</v>
      </c>
      <c r="BV24" s="34">
        <v>7.87</v>
      </c>
      <c r="BW24" s="34">
        <v>7.0000000000000007E-2</v>
      </c>
      <c r="BX24" s="34">
        <v>0</v>
      </c>
      <c r="BY24" s="34">
        <v>0</v>
      </c>
      <c r="BZ24" s="34">
        <v>0</v>
      </c>
      <c r="CA24" s="34">
        <v>0</v>
      </c>
      <c r="CB24" s="34">
        <v>784.5</v>
      </c>
      <c r="CC24" s="25"/>
      <c r="CD24" s="25">
        <f>$I$24/$I$25*100</f>
        <v>61.56430147320475</v>
      </c>
      <c r="CE24" s="34">
        <v>208.48</v>
      </c>
      <c r="CF24" s="34"/>
      <c r="CG24" s="34">
        <v>127.46</v>
      </c>
      <c r="CH24" s="34">
        <v>85.78</v>
      </c>
      <c r="CI24" s="34">
        <v>106.62</v>
      </c>
      <c r="CJ24" s="34">
        <v>14423.58</v>
      </c>
      <c r="CK24" s="34">
        <v>6788.67</v>
      </c>
      <c r="CL24" s="34">
        <v>10606.12</v>
      </c>
      <c r="CM24" s="34">
        <v>213.47</v>
      </c>
      <c r="CN24" s="34">
        <v>132.02000000000001</v>
      </c>
      <c r="CO24" s="34">
        <v>173.18</v>
      </c>
      <c r="CP24" s="34">
        <v>15</v>
      </c>
      <c r="CQ24" s="34">
        <v>1.38</v>
      </c>
    </row>
    <row r="25" spans="1:96" s="30" customFormat="1" x14ac:dyDescent="0.25">
      <c r="A25" s="31"/>
      <c r="B25" s="32" t="s">
        <v>117</v>
      </c>
      <c r="C25" s="33"/>
      <c r="D25" s="33">
        <v>55.03</v>
      </c>
      <c r="E25" s="33">
        <v>34.65</v>
      </c>
      <c r="F25" s="33">
        <v>50.46</v>
      </c>
      <c r="G25" s="33">
        <v>19.13</v>
      </c>
      <c r="H25" s="33">
        <v>188.35</v>
      </c>
      <c r="I25" s="33">
        <v>1405.1</v>
      </c>
      <c r="J25" s="33">
        <v>14.51</v>
      </c>
      <c r="K25" s="33">
        <v>10.4</v>
      </c>
      <c r="L25" s="33">
        <v>0</v>
      </c>
      <c r="M25" s="33">
        <v>0</v>
      </c>
      <c r="N25" s="33">
        <v>53.67</v>
      </c>
      <c r="O25" s="33">
        <v>118.24</v>
      </c>
      <c r="P25" s="33">
        <v>16.45</v>
      </c>
      <c r="Q25" s="33">
        <v>0</v>
      </c>
      <c r="R25" s="33">
        <v>0</v>
      </c>
      <c r="S25" s="33">
        <v>3.08</v>
      </c>
      <c r="T25" s="33">
        <v>13.22</v>
      </c>
      <c r="U25" s="33">
        <v>1841.62</v>
      </c>
      <c r="V25" s="33">
        <v>1836.07</v>
      </c>
      <c r="W25" s="33">
        <v>231.89</v>
      </c>
      <c r="X25" s="33">
        <v>157.04</v>
      </c>
      <c r="Y25" s="33">
        <v>712.62</v>
      </c>
      <c r="Z25" s="33">
        <v>11.22</v>
      </c>
      <c r="AA25" s="33">
        <v>277.01</v>
      </c>
      <c r="AB25" s="33">
        <v>1207.8399999999999</v>
      </c>
      <c r="AC25" s="33">
        <v>718.73</v>
      </c>
      <c r="AD25" s="33">
        <v>10.97</v>
      </c>
      <c r="AE25" s="33">
        <v>0.59</v>
      </c>
      <c r="AF25" s="33">
        <v>0.88</v>
      </c>
      <c r="AG25" s="33">
        <v>9.82</v>
      </c>
      <c r="AH25" s="33">
        <v>25.5</v>
      </c>
      <c r="AI25" s="33">
        <v>58.87</v>
      </c>
      <c r="AJ25" s="34">
        <v>0</v>
      </c>
      <c r="AK25" s="34">
        <v>2610.27</v>
      </c>
      <c r="AL25" s="34">
        <v>2173.2399999999998</v>
      </c>
      <c r="AM25" s="34">
        <v>3928.46</v>
      </c>
      <c r="AN25" s="34">
        <v>3228.79</v>
      </c>
      <c r="AO25" s="34">
        <v>1245.42</v>
      </c>
      <c r="AP25" s="34">
        <v>2151.13</v>
      </c>
      <c r="AQ25" s="34">
        <v>754.72</v>
      </c>
      <c r="AR25" s="34">
        <v>2422.52</v>
      </c>
      <c r="AS25" s="34">
        <v>2688.03</v>
      </c>
      <c r="AT25" s="34">
        <v>3180.18</v>
      </c>
      <c r="AU25" s="34">
        <v>4251.83</v>
      </c>
      <c r="AV25" s="34">
        <v>1218.94</v>
      </c>
      <c r="AW25" s="34">
        <v>2431.27</v>
      </c>
      <c r="AX25" s="34">
        <v>9363.7199999999993</v>
      </c>
      <c r="AY25" s="34">
        <v>148.78</v>
      </c>
      <c r="AZ25" s="34">
        <v>2648.03</v>
      </c>
      <c r="BA25" s="34">
        <v>2818.83</v>
      </c>
      <c r="BB25" s="34">
        <v>1716.7</v>
      </c>
      <c r="BC25" s="34">
        <v>939.24</v>
      </c>
      <c r="BD25" s="34">
        <v>0.17</v>
      </c>
      <c r="BE25" s="34">
        <v>0.08</v>
      </c>
      <c r="BF25" s="34">
        <v>0.04</v>
      </c>
      <c r="BG25" s="34">
        <v>0.09</v>
      </c>
      <c r="BH25" s="34">
        <v>0.11</v>
      </c>
      <c r="BI25" s="34">
        <v>0.49</v>
      </c>
      <c r="BJ25" s="34">
        <v>0</v>
      </c>
      <c r="BK25" s="34">
        <v>2.69</v>
      </c>
      <c r="BL25" s="34">
        <v>0</v>
      </c>
      <c r="BM25" s="34">
        <v>1.05</v>
      </c>
      <c r="BN25" s="34">
        <v>0.05</v>
      </c>
      <c r="BO25" s="34">
        <v>0.1</v>
      </c>
      <c r="BP25" s="34">
        <v>0</v>
      </c>
      <c r="BQ25" s="34">
        <v>0.09</v>
      </c>
      <c r="BR25" s="34">
        <v>0.17</v>
      </c>
      <c r="BS25" s="34">
        <v>5.2</v>
      </c>
      <c r="BT25" s="34">
        <v>0</v>
      </c>
      <c r="BU25" s="34">
        <v>0</v>
      </c>
      <c r="BV25" s="34">
        <v>10.32</v>
      </c>
      <c r="BW25" s="34">
        <v>0.09</v>
      </c>
      <c r="BX25" s="34">
        <v>0</v>
      </c>
      <c r="BY25" s="34">
        <v>0</v>
      </c>
      <c r="BZ25" s="34">
        <v>0</v>
      </c>
      <c r="CA25" s="34">
        <v>0</v>
      </c>
      <c r="CB25" s="34">
        <v>1274.2</v>
      </c>
      <c r="CC25" s="25"/>
      <c r="CD25" s="25"/>
      <c r="CE25" s="34">
        <v>478.31</v>
      </c>
      <c r="CF25" s="34"/>
      <c r="CG25" s="34">
        <v>216.53</v>
      </c>
      <c r="CH25" s="34">
        <v>140.69999999999999</v>
      </c>
      <c r="CI25" s="34">
        <v>178.62</v>
      </c>
      <c r="CJ25" s="34">
        <v>23459.91</v>
      </c>
      <c r="CK25" s="34">
        <v>11197.63</v>
      </c>
      <c r="CL25" s="34">
        <v>17328.77</v>
      </c>
      <c r="CM25" s="34">
        <v>360.79</v>
      </c>
      <c r="CN25" s="34">
        <v>251.9</v>
      </c>
      <c r="CO25" s="34">
        <v>307.16000000000003</v>
      </c>
      <c r="CP25" s="34">
        <v>25.01</v>
      </c>
      <c r="CQ25" s="34">
        <v>3.2</v>
      </c>
    </row>
    <row r="26" spans="1:96" ht="47.25" x14ac:dyDescent="0.25">
      <c r="A26" s="21"/>
      <c r="B26" s="27" t="s">
        <v>188</v>
      </c>
      <c r="C26" s="23"/>
      <c r="D26" s="23">
        <v>46.2</v>
      </c>
      <c r="E26" s="23">
        <v>0</v>
      </c>
      <c r="F26" s="23">
        <v>47.4</v>
      </c>
      <c r="G26" s="23">
        <v>0</v>
      </c>
      <c r="H26" s="23">
        <v>201</v>
      </c>
      <c r="I26" s="23">
        <v>1410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420</v>
      </c>
      <c r="AD26" s="23">
        <v>0</v>
      </c>
      <c r="AE26" s="23">
        <v>0.72</v>
      </c>
      <c r="AF26" s="23">
        <v>0.84</v>
      </c>
      <c r="AG26" s="23"/>
      <c r="AH26" s="23"/>
      <c r="AI26" s="23">
        <v>36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>
        <v>0</v>
      </c>
      <c r="CJ26" s="20"/>
      <c r="CK26" s="20"/>
      <c r="CL26" s="20">
        <v>0</v>
      </c>
      <c r="CM26" s="20"/>
      <c r="CN26" s="20"/>
      <c r="CO26" s="20">
        <v>0</v>
      </c>
      <c r="CP26" s="20"/>
      <c r="CQ26" s="20"/>
    </row>
    <row r="27" spans="1:96" x14ac:dyDescent="0.25">
      <c r="A27" s="21"/>
      <c r="B27" s="27" t="s">
        <v>119</v>
      </c>
      <c r="C27" s="23"/>
      <c r="D27" s="23">
        <f t="shared" ref="D27:I27" si="0">D25-D26</f>
        <v>8.8299999999999983</v>
      </c>
      <c r="E27" s="23">
        <f t="shared" si="0"/>
        <v>34.65</v>
      </c>
      <c r="F27" s="23">
        <f t="shared" si="0"/>
        <v>3.0600000000000023</v>
      </c>
      <c r="G27" s="23">
        <f t="shared" si="0"/>
        <v>19.13</v>
      </c>
      <c r="H27" s="23">
        <f t="shared" si="0"/>
        <v>-12.650000000000006</v>
      </c>
      <c r="I27" s="23">
        <f t="shared" si="0"/>
        <v>-4.9000000000000909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ref="V27:AF27" si="1">V25-V26</f>
        <v>1836.07</v>
      </c>
      <c r="W27" s="23">
        <f t="shared" si="1"/>
        <v>231.89</v>
      </c>
      <c r="X27" s="23">
        <f t="shared" si="1"/>
        <v>157.04</v>
      </c>
      <c r="Y27" s="23">
        <f t="shared" si="1"/>
        <v>712.62</v>
      </c>
      <c r="Z27" s="23">
        <f t="shared" si="1"/>
        <v>11.22</v>
      </c>
      <c r="AA27" s="23">
        <f t="shared" si="1"/>
        <v>277.01</v>
      </c>
      <c r="AB27" s="23">
        <f t="shared" si="1"/>
        <v>1207.8399999999999</v>
      </c>
      <c r="AC27" s="23">
        <f t="shared" si="1"/>
        <v>298.73</v>
      </c>
      <c r="AD27" s="23">
        <f t="shared" si="1"/>
        <v>10.97</v>
      </c>
      <c r="AE27" s="23">
        <f t="shared" si="1"/>
        <v>-0.13</v>
      </c>
      <c r="AF27" s="23">
        <f t="shared" si="1"/>
        <v>4.0000000000000036E-2</v>
      </c>
      <c r="AG27" s="23"/>
      <c r="AH27" s="23"/>
      <c r="AI27" s="23">
        <f>AI25-AI26</f>
        <v>22.869999999999997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f>CI25-CI26</f>
        <v>178.62</v>
      </c>
      <c r="CJ27" s="20"/>
      <c r="CK27" s="20"/>
      <c r="CL27" s="20">
        <f>CL25-CL26</f>
        <v>17328.77</v>
      </c>
      <c r="CM27" s="20"/>
      <c r="CN27" s="20"/>
      <c r="CO27" s="20">
        <f>CO25-CO26</f>
        <v>307.16000000000003</v>
      </c>
      <c r="CP27" s="20"/>
      <c r="CQ27" s="20"/>
    </row>
    <row r="28" spans="1:96" ht="31.5" x14ac:dyDescent="0.25">
      <c r="A28" s="21"/>
      <c r="B28" s="27" t="s">
        <v>120</v>
      </c>
      <c r="C28" s="23"/>
      <c r="D28" s="23">
        <v>16</v>
      </c>
      <c r="E28" s="23"/>
      <c r="F28" s="23">
        <v>33</v>
      </c>
      <c r="G28" s="23"/>
      <c r="H28" s="23">
        <v>51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150</v>
      </c>
      <c r="F5" s="57"/>
      <c r="G5" s="56">
        <v>15.397735609756092</v>
      </c>
      <c r="H5" s="56">
        <v>0.09</v>
      </c>
      <c r="I5" s="56">
        <v>0.02</v>
      </c>
      <c r="J5" s="58">
        <v>3.8</v>
      </c>
    </row>
    <row r="6" spans="1:10" x14ac:dyDescent="0.25">
      <c r="A6" s="52"/>
      <c r="B6" s="59" t="s">
        <v>137</v>
      </c>
      <c r="C6" s="54" t="s">
        <v>138</v>
      </c>
      <c r="D6" s="55" t="s">
        <v>99</v>
      </c>
      <c r="E6" s="56">
        <v>200</v>
      </c>
      <c r="F6" s="57"/>
      <c r="G6" s="56">
        <v>201.328554</v>
      </c>
      <c r="H6" s="56">
        <v>6.05</v>
      </c>
      <c r="I6" s="56">
        <v>6.48</v>
      </c>
      <c r="J6" s="58">
        <v>31.72</v>
      </c>
    </row>
    <row r="7" spans="1:10" x14ac:dyDescent="0.25">
      <c r="A7" s="52"/>
      <c r="B7" s="59" t="s">
        <v>139</v>
      </c>
      <c r="C7" s="54" t="s">
        <v>122</v>
      </c>
      <c r="D7" s="55" t="s">
        <v>100</v>
      </c>
      <c r="E7" s="56">
        <v>10</v>
      </c>
      <c r="F7" s="57"/>
      <c r="G7" s="56">
        <v>27.787999999999997</v>
      </c>
      <c r="H7" s="56">
        <v>0.05</v>
      </c>
      <c r="I7" s="56">
        <v>0</v>
      </c>
      <c r="J7" s="58">
        <v>7.26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145</v>
      </c>
      <c r="D16" s="55" t="s">
        <v>107</v>
      </c>
      <c r="E16" s="56">
        <v>150</v>
      </c>
      <c r="F16" s="57"/>
      <c r="G16" s="56">
        <v>72.869980560000002</v>
      </c>
      <c r="H16" s="56">
        <v>1.31</v>
      </c>
      <c r="I16" s="56">
        <v>3.28</v>
      </c>
      <c r="J16" s="58">
        <v>10.35</v>
      </c>
    </row>
    <row r="17" spans="1:10" x14ac:dyDescent="0.25">
      <c r="A17" s="52"/>
      <c r="B17" s="59" t="s">
        <v>146</v>
      </c>
      <c r="C17" s="54" t="s">
        <v>147</v>
      </c>
      <c r="D17" s="55" t="s">
        <v>108</v>
      </c>
      <c r="E17" s="56">
        <v>50</v>
      </c>
      <c r="F17" s="57"/>
      <c r="G17" s="56">
        <v>98.000104999999991</v>
      </c>
      <c r="H17" s="56">
        <v>7.07</v>
      </c>
      <c r="I17" s="56">
        <v>5.92</v>
      </c>
      <c r="J17" s="58">
        <v>4.0599999999999996</v>
      </c>
    </row>
    <row r="18" spans="1:10" x14ac:dyDescent="0.25">
      <c r="A18" s="52"/>
      <c r="B18" s="59" t="s">
        <v>148</v>
      </c>
      <c r="C18" s="54" t="s">
        <v>149</v>
      </c>
      <c r="D18" s="55" t="s">
        <v>109</v>
      </c>
      <c r="E18" s="56">
        <v>200</v>
      </c>
      <c r="F18" s="57"/>
      <c r="G18" s="56">
        <v>147.20033857999999</v>
      </c>
      <c r="H18" s="56">
        <v>3.34</v>
      </c>
      <c r="I18" s="56">
        <v>5.3</v>
      </c>
      <c r="J18" s="58">
        <v>23.13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153</v>
      </c>
      <c r="D20" s="55" t="s">
        <v>111</v>
      </c>
      <c r="E20" s="56">
        <v>30</v>
      </c>
      <c r="F20" s="57"/>
      <c r="G20" s="56">
        <v>25.261655999999995</v>
      </c>
      <c r="H20" s="56">
        <v>0.91</v>
      </c>
      <c r="I20" s="56">
        <v>1.23</v>
      </c>
      <c r="J20" s="58">
        <v>3.35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156</v>
      </c>
      <c r="D25" s="75" t="s">
        <v>115</v>
      </c>
      <c r="E25" s="76">
        <v>90</v>
      </c>
      <c r="F25" s="77"/>
      <c r="G25" s="76">
        <v>169.97726025</v>
      </c>
      <c r="H25" s="76">
        <v>1.74</v>
      </c>
      <c r="I25" s="76">
        <v>8.1300000000000008</v>
      </c>
      <c r="J25" s="78">
        <v>23.73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14.926733333333337</v>
      </c>
      <c r="H4" s="49">
        <v>0.44</v>
      </c>
      <c r="I4" s="49">
        <v>0.04</v>
      </c>
      <c r="J4" s="51">
        <v>3.13</v>
      </c>
    </row>
    <row r="5" spans="1:10" ht="30" x14ac:dyDescent="0.25">
      <c r="A5" s="52"/>
      <c r="B5" s="53"/>
      <c r="C5" s="54" t="s">
        <v>207</v>
      </c>
      <c r="D5" s="55" t="s">
        <v>197</v>
      </c>
      <c r="E5" s="56">
        <v>200</v>
      </c>
      <c r="F5" s="57"/>
      <c r="G5" s="56">
        <v>252.59813800000001</v>
      </c>
      <c r="H5" s="56">
        <v>17.96</v>
      </c>
      <c r="I5" s="56">
        <v>19.649999999999999</v>
      </c>
      <c r="J5" s="58">
        <v>1.04</v>
      </c>
    </row>
    <row r="6" spans="1:10" x14ac:dyDescent="0.25">
      <c r="A6" s="52"/>
      <c r="B6" s="59" t="s">
        <v>137</v>
      </c>
      <c r="C6" s="54" t="s">
        <v>208</v>
      </c>
      <c r="D6" s="55" t="s">
        <v>198</v>
      </c>
      <c r="E6" s="56">
        <v>70</v>
      </c>
      <c r="F6" s="57"/>
      <c r="G6" s="56">
        <v>211.40683273266669</v>
      </c>
      <c r="H6" s="56">
        <v>5.67</v>
      </c>
      <c r="I6" s="56">
        <v>3.99</v>
      </c>
      <c r="J6" s="58">
        <v>38.479999999999997</v>
      </c>
    </row>
    <row r="7" spans="1:10" x14ac:dyDescent="0.25">
      <c r="A7" s="52"/>
      <c r="B7" s="59" t="s">
        <v>139</v>
      </c>
      <c r="C7" s="54" t="s">
        <v>122</v>
      </c>
      <c r="D7" s="55" t="s">
        <v>200</v>
      </c>
      <c r="E7" s="56">
        <v>100</v>
      </c>
      <c r="F7" s="57"/>
      <c r="G7" s="56">
        <v>40.599999999999994</v>
      </c>
      <c r="H7" s="56">
        <v>0.8</v>
      </c>
      <c r="I7" s="56">
        <v>0.2</v>
      </c>
      <c r="J7" s="58">
        <v>9.4</v>
      </c>
    </row>
    <row r="8" spans="1:10" x14ac:dyDescent="0.25">
      <c r="A8" s="52"/>
      <c r="B8" s="59" t="s">
        <v>140</v>
      </c>
      <c r="C8" s="54" t="s">
        <v>136</v>
      </c>
      <c r="D8" s="55" t="s">
        <v>98</v>
      </c>
      <c r="E8" s="56">
        <v>200</v>
      </c>
      <c r="F8" s="57"/>
      <c r="G8" s="56">
        <v>20.530314146341464</v>
      </c>
      <c r="H8" s="56">
        <v>0.12</v>
      </c>
      <c r="I8" s="56">
        <v>0.02</v>
      </c>
      <c r="J8" s="58">
        <v>5.0599999999999996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50</v>
      </c>
      <c r="F14" s="72"/>
      <c r="G14" s="71">
        <v>111.95049999999999</v>
      </c>
      <c r="H14" s="71">
        <v>3.31</v>
      </c>
      <c r="I14" s="71">
        <v>0.33</v>
      </c>
      <c r="J14" s="73">
        <v>23.45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ht="30" x14ac:dyDescent="0.25">
      <c r="A16" s="52"/>
      <c r="B16" s="59" t="s">
        <v>144</v>
      </c>
      <c r="C16" s="54" t="s">
        <v>209</v>
      </c>
      <c r="D16" s="55" t="s">
        <v>201</v>
      </c>
      <c r="E16" s="56">
        <v>100</v>
      </c>
      <c r="F16" s="57"/>
      <c r="G16" s="56">
        <v>130.64302776</v>
      </c>
      <c r="H16" s="56">
        <v>1.34</v>
      </c>
      <c r="I16" s="56">
        <v>5.95</v>
      </c>
      <c r="J16" s="58">
        <v>19.82</v>
      </c>
    </row>
    <row r="17" spans="1:10" x14ac:dyDescent="0.25">
      <c r="A17" s="52"/>
      <c r="B17" s="59" t="s">
        <v>146</v>
      </c>
      <c r="C17" s="54" t="s">
        <v>212</v>
      </c>
      <c r="D17" s="55" t="s">
        <v>204</v>
      </c>
      <c r="E17" s="56">
        <v>200</v>
      </c>
      <c r="F17" s="57"/>
      <c r="G17" s="56">
        <v>46.515680000000003</v>
      </c>
      <c r="H17" s="56">
        <v>0.12</v>
      </c>
      <c r="I17" s="56">
        <v>0.04</v>
      </c>
      <c r="J17" s="58">
        <v>11.94</v>
      </c>
    </row>
    <row r="18" spans="1:10" x14ac:dyDescent="0.25">
      <c r="A18" s="52"/>
      <c r="B18" s="59" t="s">
        <v>148</v>
      </c>
      <c r="C18" s="54" t="s">
        <v>211</v>
      </c>
      <c r="D18" s="55" t="s">
        <v>203</v>
      </c>
      <c r="E18" s="56">
        <v>230</v>
      </c>
      <c r="F18" s="57"/>
      <c r="G18" s="56">
        <v>308.62969749999996</v>
      </c>
      <c r="H18" s="56">
        <v>17.95</v>
      </c>
      <c r="I18" s="56">
        <v>14.03</v>
      </c>
      <c r="J18" s="58">
        <v>28.17</v>
      </c>
    </row>
    <row r="19" spans="1:10" x14ac:dyDescent="0.25">
      <c r="A19" s="52"/>
      <c r="B19" s="59" t="s">
        <v>150</v>
      </c>
      <c r="C19" s="54" t="s">
        <v>210</v>
      </c>
      <c r="D19" s="55" t="s">
        <v>202</v>
      </c>
      <c r="E19" s="56">
        <v>250</v>
      </c>
      <c r="F19" s="57"/>
      <c r="G19" s="56">
        <v>151.27225750000002</v>
      </c>
      <c r="H19" s="56">
        <v>3.37</v>
      </c>
      <c r="I19" s="56">
        <v>5.49</v>
      </c>
      <c r="J19" s="58">
        <v>22.85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45167.355497685188</v>
      </c>
    </row>
    <row r="2" spans="1:2" ht="12.75" customHeight="1" x14ac:dyDescent="0.2">
      <c r="A2" s="83" t="s">
        <v>161</v>
      </c>
      <c r="B2" s="84">
        <v>45176.463460648149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214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U28"/>
  <sheetViews>
    <sheetView workbookViewId="0">
      <selection activeCell="A8" sqref="A8:CQ2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"29 августа 2023 г."</f>
        <v>29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(8)'!B3&lt;&gt;"",'Dop (8)'!B3,"")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"50"</f>
        <v>50</v>
      </c>
      <c r="D11" s="23">
        <v>1.1000000000000001</v>
      </c>
      <c r="E11" s="23">
        <v>0</v>
      </c>
      <c r="F11" s="23">
        <v>0.11</v>
      </c>
      <c r="G11" s="23">
        <v>0.11</v>
      </c>
      <c r="H11" s="23">
        <v>7.82</v>
      </c>
      <c r="I11" s="23">
        <v>37.316833333333314</v>
      </c>
      <c r="J11" s="23">
        <v>0</v>
      </c>
      <c r="K11" s="23">
        <v>0</v>
      </c>
      <c r="L11" s="23">
        <v>0</v>
      </c>
      <c r="M11" s="23">
        <v>0</v>
      </c>
      <c r="N11" s="23">
        <v>0.18</v>
      </c>
      <c r="O11" s="23">
        <v>7.6</v>
      </c>
      <c r="P11" s="23">
        <v>0.03</v>
      </c>
      <c r="Q11" s="23">
        <v>0</v>
      </c>
      <c r="R11" s="23">
        <v>0</v>
      </c>
      <c r="S11" s="23">
        <v>0</v>
      </c>
      <c r="T11" s="23">
        <v>0.3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53.22</v>
      </c>
      <c r="AL11" s="20">
        <v>55.39</v>
      </c>
      <c r="AM11" s="20">
        <v>84.83</v>
      </c>
      <c r="AN11" s="20">
        <v>28.13</v>
      </c>
      <c r="AO11" s="20">
        <v>16.670000000000002</v>
      </c>
      <c r="AP11" s="20">
        <v>33.35</v>
      </c>
      <c r="AQ11" s="20">
        <v>12.62</v>
      </c>
      <c r="AR11" s="20">
        <v>60.32</v>
      </c>
      <c r="AS11" s="20">
        <v>37.409999999999997</v>
      </c>
      <c r="AT11" s="20">
        <v>52.2</v>
      </c>
      <c r="AU11" s="20">
        <v>43.07</v>
      </c>
      <c r="AV11" s="20">
        <v>22.62</v>
      </c>
      <c r="AW11" s="20">
        <v>40.020000000000003</v>
      </c>
      <c r="AX11" s="20">
        <v>334.66</v>
      </c>
      <c r="AY11" s="20">
        <v>0</v>
      </c>
      <c r="AZ11" s="20">
        <v>109.04</v>
      </c>
      <c r="BA11" s="20">
        <v>47.42</v>
      </c>
      <c r="BB11" s="20">
        <v>31.47</v>
      </c>
      <c r="BC11" s="20">
        <v>24.94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0.01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0.05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6.52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63" x14ac:dyDescent="0.25">
      <c r="A12" s="21" t="str">
        <f>"2/6-1"</f>
        <v>2/6-1</v>
      </c>
      <c r="B12" s="27" t="s">
        <v>197</v>
      </c>
      <c r="C12" s="23" t="str">
        <f>"250"</f>
        <v>250</v>
      </c>
      <c r="D12" s="23">
        <v>22.45</v>
      </c>
      <c r="E12" s="23">
        <v>23.88</v>
      </c>
      <c r="F12" s="23">
        <v>24.56</v>
      </c>
      <c r="G12" s="23">
        <v>0</v>
      </c>
      <c r="H12" s="23">
        <v>1.3</v>
      </c>
      <c r="I12" s="23">
        <v>315.74767249999996</v>
      </c>
      <c r="J12" s="23">
        <v>9.75</v>
      </c>
      <c r="K12" s="23">
        <v>0.19</v>
      </c>
      <c r="L12" s="23">
        <v>0</v>
      </c>
      <c r="M12" s="23">
        <v>0</v>
      </c>
      <c r="N12" s="23">
        <v>1.3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3.25</v>
      </c>
      <c r="U12" s="23">
        <v>736.44</v>
      </c>
      <c r="V12" s="23">
        <v>233.41</v>
      </c>
      <c r="W12" s="23">
        <v>96.65</v>
      </c>
      <c r="X12" s="23">
        <v>19.809999999999999</v>
      </c>
      <c r="Y12" s="23">
        <v>316.3</v>
      </c>
      <c r="Z12" s="23">
        <v>4.12</v>
      </c>
      <c r="AA12" s="23">
        <v>302.25</v>
      </c>
      <c r="AB12" s="23">
        <v>111</v>
      </c>
      <c r="AC12" s="23">
        <v>526.88</v>
      </c>
      <c r="AD12" s="23">
        <v>1.21</v>
      </c>
      <c r="AE12" s="23">
        <v>0.1</v>
      </c>
      <c r="AF12" s="23">
        <v>0.67</v>
      </c>
      <c r="AG12" s="23">
        <v>0.31</v>
      </c>
      <c r="AH12" s="23">
        <v>6.77</v>
      </c>
      <c r="AI12" s="23">
        <v>0</v>
      </c>
      <c r="AJ12" s="20">
        <v>0</v>
      </c>
      <c r="AK12" s="20">
        <v>1364.1</v>
      </c>
      <c r="AL12" s="20">
        <v>1055.58</v>
      </c>
      <c r="AM12" s="20">
        <v>1911.51</v>
      </c>
      <c r="AN12" s="20">
        <v>1595.24</v>
      </c>
      <c r="AO12" s="20">
        <v>748.7</v>
      </c>
      <c r="AP12" s="20">
        <v>1078.99</v>
      </c>
      <c r="AQ12" s="20">
        <v>363.09</v>
      </c>
      <c r="AR12" s="20">
        <v>1152.5999999999999</v>
      </c>
      <c r="AS12" s="20">
        <v>1254.3399999999999</v>
      </c>
      <c r="AT12" s="20">
        <v>1389.23</v>
      </c>
      <c r="AU12" s="20">
        <v>2170.8000000000002</v>
      </c>
      <c r="AV12" s="20">
        <v>602.13</v>
      </c>
      <c r="AW12" s="20">
        <v>735.17</v>
      </c>
      <c r="AX12" s="20">
        <v>3136.59</v>
      </c>
      <c r="AY12" s="20">
        <v>24.68</v>
      </c>
      <c r="AZ12" s="20">
        <v>701.9</v>
      </c>
      <c r="BA12" s="20">
        <v>1640.04</v>
      </c>
      <c r="BB12" s="20">
        <v>842.4</v>
      </c>
      <c r="BC12" s="20">
        <v>517.24</v>
      </c>
      <c r="BD12" s="20">
        <v>0.21</v>
      </c>
      <c r="BE12" s="20">
        <v>0.09</v>
      </c>
      <c r="BF12" s="20">
        <v>0.05</v>
      </c>
      <c r="BG12" s="20">
        <v>0.12</v>
      </c>
      <c r="BH12" s="20">
        <v>0.13</v>
      </c>
      <c r="BI12" s="20">
        <v>0.61</v>
      </c>
      <c r="BJ12" s="20">
        <v>0</v>
      </c>
      <c r="BK12" s="20">
        <v>1.7</v>
      </c>
      <c r="BL12" s="20">
        <v>0</v>
      </c>
      <c r="BM12" s="20">
        <v>0.53</v>
      </c>
      <c r="BN12" s="20">
        <v>0</v>
      </c>
      <c r="BO12" s="20">
        <v>0</v>
      </c>
      <c r="BP12" s="20">
        <v>0</v>
      </c>
      <c r="BQ12" s="20">
        <v>0.12</v>
      </c>
      <c r="BR12" s="20">
        <v>0.18</v>
      </c>
      <c r="BS12" s="20">
        <v>1.39</v>
      </c>
      <c r="BT12" s="20">
        <v>0</v>
      </c>
      <c r="BU12" s="20">
        <v>0</v>
      </c>
      <c r="BV12" s="20">
        <v>0.08</v>
      </c>
      <c r="BW12" s="20">
        <v>0.01</v>
      </c>
      <c r="BX12" s="20">
        <v>0</v>
      </c>
      <c r="BY12" s="20">
        <v>0</v>
      </c>
      <c r="BZ12" s="20">
        <v>0</v>
      </c>
      <c r="CA12" s="20">
        <v>0</v>
      </c>
      <c r="CB12" s="20">
        <v>209.88</v>
      </c>
      <c r="CC12" s="24"/>
      <c r="CD12" s="24"/>
      <c r="CE12" s="20">
        <v>320.75</v>
      </c>
      <c r="CF12" s="20"/>
      <c r="CG12" s="20">
        <v>56.46</v>
      </c>
      <c r="CH12" s="20">
        <v>37.25</v>
      </c>
      <c r="CI12" s="20">
        <v>46.86</v>
      </c>
      <c r="CJ12" s="20">
        <v>3740.5</v>
      </c>
      <c r="CK12" s="20">
        <v>2369.38</v>
      </c>
      <c r="CL12" s="20">
        <v>3054.94</v>
      </c>
      <c r="CM12" s="20">
        <v>21.14</v>
      </c>
      <c r="CN12" s="20">
        <v>13.61</v>
      </c>
      <c r="CO12" s="20">
        <v>17.38</v>
      </c>
      <c r="CP12" s="20">
        <v>0</v>
      </c>
      <c r="CQ12" s="20">
        <v>1.25</v>
      </c>
      <c r="CR12" s="28"/>
    </row>
    <row r="13" spans="1:96" s="26" customFormat="1" ht="31.5" x14ac:dyDescent="0.25">
      <c r="A13" s="21" t="str">
        <f>"8/12"</f>
        <v>8/12</v>
      </c>
      <c r="B13" s="27" t="s">
        <v>198</v>
      </c>
      <c r="C13" s="23" t="str">
        <f>"70"</f>
        <v>70</v>
      </c>
      <c r="D13" s="23">
        <v>5.67</v>
      </c>
      <c r="E13" s="23">
        <v>0.47</v>
      </c>
      <c r="F13" s="23">
        <v>3.99</v>
      </c>
      <c r="G13" s="23">
        <v>4.25</v>
      </c>
      <c r="H13" s="23">
        <v>38.479999999999997</v>
      </c>
      <c r="I13" s="23">
        <v>211.40683273266669</v>
      </c>
      <c r="J13" s="23">
        <v>0.63</v>
      </c>
      <c r="K13" s="23">
        <v>2.35</v>
      </c>
      <c r="L13" s="23">
        <v>0</v>
      </c>
      <c r="M13" s="23">
        <v>0</v>
      </c>
      <c r="N13" s="23">
        <v>5.05</v>
      </c>
      <c r="O13" s="23">
        <v>31.79</v>
      </c>
      <c r="P13" s="23">
        <v>1.64</v>
      </c>
      <c r="Q13" s="23">
        <v>0</v>
      </c>
      <c r="R13" s="23">
        <v>0</v>
      </c>
      <c r="S13" s="23">
        <v>0</v>
      </c>
      <c r="T13" s="23">
        <v>1.0900000000000001</v>
      </c>
      <c r="U13" s="23">
        <v>314.7</v>
      </c>
      <c r="V13" s="23">
        <v>61.1</v>
      </c>
      <c r="W13" s="23">
        <v>11.98</v>
      </c>
      <c r="X13" s="23">
        <v>7.81</v>
      </c>
      <c r="Y13" s="23">
        <v>44.19</v>
      </c>
      <c r="Z13" s="23">
        <v>0.62</v>
      </c>
      <c r="AA13" s="23">
        <v>3.01</v>
      </c>
      <c r="AB13" s="23">
        <v>0.9</v>
      </c>
      <c r="AC13" s="23">
        <v>5.2</v>
      </c>
      <c r="AD13" s="23">
        <v>2.41</v>
      </c>
      <c r="AE13" s="23">
        <v>7.0000000000000007E-2</v>
      </c>
      <c r="AF13" s="23">
        <v>0.02</v>
      </c>
      <c r="AG13" s="23">
        <v>0.52</v>
      </c>
      <c r="AH13" s="23">
        <v>1.74</v>
      </c>
      <c r="AI13" s="23">
        <v>0</v>
      </c>
      <c r="AJ13" s="20">
        <v>0</v>
      </c>
      <c r="AK13" s="20">
        <v>254.65</v>
      </c>
      <c r="AL13" s="20">
        <v>228.4</v>
      </c>
      <c r="AM13" s="20">
        <v>426.58</v>
      </c>
      <c r="AN13" s="20">
        <v>154.72</v>
      </c>
      <c r="AO13" s="20">
        <v>86.97</v>
      </c>
      <c r="AP13" s="20">
        <v>170.34</v>
      </c>
      <c r="AQ13" s="20">
        <v>54.39</v>
      </c>
      <c r="AR13" s="20">
        <v>261.89</v>
      </c>
      <c r="AS13" s="20">
        <v>184.45</v>
      </c>
      <c r="AT13" s="20">
        <v>218.9</v>
      </c>
      <c r="AU13" s="20">
        <v>206.46</v>
      </c>
      <c r="AV13" s="20">
        <v>110.41</v>
      </c>
      <c r="AW13" s="20">
        <v>187.17</v>
      </c>
      <c r="AX13" s="20">
        <v>1556.26</v>
      </c>
      <c r="AY13" s="20">
        <v>4.01</v>
      </c>
      <c r="AZ13" s="20">
        <v>485.3</v>
      </c>
      <c r="BA13" s="20">
        <v>267.58</v>
      </c>
      <c r="BB13" s="20">
        <v>136.77000000000001</v>
      </c>
      <c r="BC13" s="20">
        <v>105.05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0.25</v>
      </c>
      <c r="BL13" s="20">
        <v>0</v>
      </c>
      <c r="BM13" s="20">
        <v>0.13</v>
      </c>
      <c r="BN13" s="20">
        <v>0.01</v>
      </c>
      <c r="BO13" s="20">
        <v>0.02</v>
      </c>
      <c r="BP13" s="20">
        <v>0</v>
      </c>
      <c r="BQ13" s="20">
        <v>0</v>
      </c>
      <c r="BR13" s="20">
        <v>0</v>
      </c>
      <c r="BS13" s="20">
        <v>0.79</v>
      </c>
      <c r="BT13" s="20">
        <v>0</v>
      </c>
      <c r="BU13" s="20">
        <v>0</v>
      </c>
      <c r="BV13" s="20">
        <v>2.36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31.75</v>
      </c>
      <c r="CC13" s="24"/>
      <c r="CD13" s="24"/>
      <c r="CE13" s="20">
        <v>3.16</v>
      </c>
      <c r="CF13" s="20"/>
      <c r="CG13" s="20">
        <v>24.4</v>
      </c>
      <c r="CH13" s="20">
        <v>12.61</v>
      </c>
      <c r="CI13" s="20">
        <v>18.510000000000002</v>
      </c>
      <c r="CJ13" s="20">
        <v>841.73</v>
      </c>
      <c r="CK13" s="20">
        <v>311.74</v>
      </c>
      <c r="CL13" s="20">
        <v>576.74</v>
      </c>
      <c r="CM13" s="20">
        <v>4.9400000000000004</v>
      </c>
      <c r="CN13" s="20">
        <v>2.89</v>
      </c>
      <c r="CO13" s="20">
        <v>4.29</v>
      </c>
      <c r="CP13" s="20">
        <v>5.13</v>
      </c>
      <c r="CQ13" s="20">
        <v>0.82</v>
      </c>
      <c r="CR13" s="28"/>
    </row>
    <row r="14" spans="1:96" s="26" customFormat="1" x14ac:dyDescent="0.25">
      <c r="A14" s="21" t="str">
        <f>"-"</f>
        <v>-</v>
      </c>
      <c r="B14" s="27" t="s">
        <v>200</v>
      </c>
      <c r="C14" s="23" t="str">
        <f>"100"</f>
        <v>100</v>
      </c>
      <c r="D14" s="23">
        <v>0.8</v>
      </c>
      <c r="E14" s="23">
        <v>0</v>
      </c>
      <c r="F14" s="23">
        <v>0.2</v>
      </c>
      <c r="G14" s="23">
        <v>0.2</v>
      </c>
      <c r="H14" s="23">
        <v>9.4</v>
      </c>
      <c r="I14" s="23">
        <v>40.599999999999994</v>
      </c>
      <c r="J14" s="23">
        <v>0</v>
      </c>
      <c r="K14" s="23">
        <v>0</v>
      </c>
      <c r="L14" s="23">
        <v>0</v>
      </c>
      <c r="M14" s="23">
        <v>0</v>
      </c>
      <c r="N14" s="23">
        <v>7.5</v>
      </c>
      <c r="O14" s="23">
        <v>0</v>
      </c>
      <c r="P14" s="23">
        <v>1.9</v>
      </c>
      <c r="Q14" s="23">
        <v>0</v>
      </c>
      <c r="R14" s="23">
        <v>0</v>
      </c>
      <c r="S14" s="23">
        <v>1.1000000000000001</v>
      </c>
      <c r="T14" s="23">
        <v>0.5</v>
      </c>
      <c r="U14" s="23">
        <v>12</v>
      </c>
      <c r="V14" s="23">
        <v>155</v>
      </c>
      <c r="W14" s="23">
        <v>35</v>
      </c>
      <c r="X14" s="23">
        <v>11</v>
      </c>
      <c r="Y14" s="23">
        <v>17</v>
      </c>
      <c r="Z14" s="23">
        <v>0.1</v>
      </c>
      <c r="AA14" s="23">
        <v>0</v>
      </c>
      <c r="AB14" s="23">
        <v>60</v>
      </c>
      <c r="AC14" s="23">
        <v>10</v>
      </c>
      <c r="AD14" s="23">
        <v>0.2</v>
      </c>
      <c r="AE14" s="23">
        <v>0.06</v>
      </c>
      <c r="AF14" s="23">
        <v>0.03</v>
      </c>
      <c r="AG14" s="23">
        <v>0.2</v>
      </c>
      <c r="AH14" s="23">
        <v>0.3</v>
      </c>
      <c r="AI14" s="23">
        <v>38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88</v>
      </c>
      <c r="CC14" s="24"/>
      <c r="CD14" s="24"/>
      <c r="CE14" s="20">
        <v>10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8"/>
    </row>
    <row r="15" spans="1:96" s="20" customFormat="1" ht="31.5" x14ac:dyDescent="0.25">
      <c r="A15" s="21" t="str">
        <f>"29/10"</f>
        <v>29/10</v>
      </c>
      <c r="B15" s="27" t="s">
        <v>98</v>
      </c>
      <c r="C15" s="23" t="str">
        <f>"200"</f>
        <v>200</v>
      </c>
      <c r="D15" s="23">
        <v>0.12</v>
      </c>
      <c r="E15" s="23">
        <v>0</v>
      </c>
      <c r="F15" s="23">
        <v>0.02</v>
      </c>
      <c r="G15" s="23">
        <v>0.02</v>
      </c>
      <c r="H15" s="23">
        <v>5.0599999999999996</v>
      </c>
      <c r="I15" s="23">
        <v>20.530314146341464</v>
      </c>
      <c r="J15" s="23">
        <v>0</v>
      </c>
      <c r="K15" s="23">
        <v>0</v>
      </c>
      <c r="L15" s="23">
        <v>0</v>
      </c>
      <c r="M15" s="23">
        <v>0</v>
      </c>
      <c r="N15" s="23">
        <v>4.93</v>
      </c>
      <c r="O15" s="23">
        <v>0</v>
      </c>
      <c r="P15" s="23">
        <v>0.13</v>
      </c>
      <c r="Q15" s="23">
        <v>0</v>
      </c>
      <c r="R15" s="23">
        <v>0</v>
      </c>
      <c r="S15" s="23">
        <v>0.28000000000000003</v>
      </c>
      <c r="T15" s="23">
        <v>0.05</v>
      </c>
      <c r="U15" s="23">
        <v>0.57999999999999996</v>
      </c>
      <c r="V15" s="23">
        <v>8.02</v>
      </c>
      <c r="W15" s="23">
        <v>2.0299999999999998</v>
      </c>
      <c r="X15" s="23">
        <v>0.56000000000000005</v>
      </c>
      <c r="Y15" s="23">
        <v>1</v>
      </c>
      <c r="Z15" s="23">
        <v>0.04</v>
      </c>
      <c r="AA15" s="23">
        <v>0</v>
      </c>
      <c r="AB15" s="23">
        <v>0.44</v>
      </c>
      <c r="AC15" s="23">
        <v>0.1</v>
      </c>
      <c r="AD15" s="23">
        <v>0.01</v>
      </c>
      <c r="AE15" s="23">
        <v>0</v>
      </c>
      <c r="AF15" s="23">
        <v>0</v>
      </c>
      <c r="AG15" s="23">
        <v>0</v>
      </c>
      <c r="AH15" s="23">
        <v>0.01</v>
      </c>
      <c r="AI15" s="23">
        <v>0.78</v>
      </c>
      <c r="AJ15" s="20">
        <v>0</v>
      </c>
      <c r="AK15" s="20">
        <v>0.67</v>
      </c>
      <c r="AL15" s="20">
        <v>0.76</v>
      </c>
      <c r="AM15" s="20">
        <v>0.62</v>
      </c>
      <c r="AN15" s="20">
        <v>1.1499999999999999</v>
      </c>
      <c r="AO15" s="20">
        <v>0.28999999999999998</v>
      </c>
      <c r="AP15" s="20">
        <v>1.2</v>
      </c>
      <c r="AQ15" s="20">
        <v>0</v>
      </c>
      <c r="AR15" s="20">
        <v>1.53</v>
      </c>
      <c r="AS15" s="20">
        <v>0</v>
      </c>
      <c r="AT15" s="20">
        <v>0</v>
      </c>
      <c r="AU15" s="20">
        <v>0</v>
      </c>
      <c r="AV15" s="20">
        <v>0.86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199.44</v>
      </c>
      <c r="CC15" s="24"/>
      <c r="CD15" s="24"/>
      <c r="CE15" s="20">
        <v>7.0000000000000007E-2</v>
      </c>
      <c r="CG15" s="20">
        <v>4.21</v>
      </c>
      <c r="CH15" s="20">
        <v>4.0599999999999996</v>
      </c>
      <c r="CI15" s="20">
        <v>4.13</v>
      </c>
      <c r="CJ15" s="20">
        <v>454.11</v>
      </c>
      <c r="CK15" s="20">
        <v>181.83</v>
      </c>
      <c r="CL15" s="20">
        <v>317.97000000000003</v>
      </c>
      <c r="CM15" s="20">
        <v>44.04</v>
      </c>
      <c r="CN15" s="20">
        <v>26.18</v>
      </c>
      <c r="CO15" s="20">
        <v>35.11</v>
      </c>
      <c r="CP15" s="20">
        <v>4.88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30.14</v>
      </c>
      <c r="E16" s="33">
        <v>24.35</v>
      </c>
      <c r="F16" s="33">
        <v>28.88</v>
      </c>
      <c r="G16" s="33">
        <v>4.59</v>
      </c>
      <c r="H16" s="33">
        <v>62.06</v>
      </c>
      <c r="I16" s="33">
        <v>625.6</v>
      </c>
      <c r="J16" s="33">
        <v>10.37</v>
      </c>
      <c r="K16" s="33">
        <v>2.54</v>
      </c>
      <c r="L16" s="33">
        <v>0</v>
      </c>
      <c r="M16" s="33">
        <v>0</v>
      </c>
      <c r="N16" s="33">
        <v>18.96</v>
      </c>
      <c r="O16" s="33">
        <v>39.39</v>
      </c>
      <c r="P16" s="33">
        <v>3.71</v>
      </c>
      <c r="Q16" s="33">
        <v>0</v>
      </c>
      <c r="R16" s="33">
        <v>0</v>
      </c>
      <c r="S16" s="33">
        <v>1.38</v>
      </c>
      <c r="T16" s="33">
        <v>5.19</v>
      </c>
      <c r="U16" s="33">
        <v>1063.72</v>
      </c>
      <c r="V16" s="33">
        <v>457.53</v>
      </c>
      <c r="W16" s="33">
        <v>145.66</v>
      </c>
      <c r="X16" s="33">
        <v>39.18</v>
      </c>
      <c r="Y16" s="33">
        <v>378.48</v>
      </c>
      <c r="Z16" s="33">
        <v>4.88</v>
      </c>
      <c r="AA16" s="33">
        <v>305.26</v>
      </c>
      <c r="AB16" s="33">
        <v>172.34</v>
      </c>
      <c r="AC16" s="33">
        <v>542.17999999999995</v>
      </c>
      <c r="AD16" s="33">
        <v>3.83</v>
      </c>
      <c r="AE16" s="33">
        <v>0.22</v>
      </c>
      <c r="AF16" s="33">
        <v>0.72</v>
      </c>
      <c r="AG16" s="33">
        <v>1.03</v>
      </c>
      <c r="AH16" s="33">
        <v>8.81</v>
      </c>
      <c r="AI16" s="33">
        <v>38.78</v>
      </c>
      <c r="AJ16" s="34">
        <v>0</v>
      </c>
      <c r="AK16" s="34">
        <v>1672.64</v>
      </c>
      <c r="AL16" s="34">
        <v>1340.14</v>
      </c>
      <c r="AM16" s="34">
        <v>2423.54</v>
      </c>
      <c r="AN16" s="34">
        <v>1779.24</v>
      </c>
      <c r="AO16" s="34">
        <v>852.63</v>
      </c>
      <c r="AP16" s="34">
        <v>1283.8800000000001</v>
      </c>
      <c r="AQ16" s="34">
        <v>430.09</v>
      </c>
      <c r="AR16" s="34">
        <v>1476.34</v>
      </c>
      <c r="AS16" s="34">
        <v>1476.19</v>
      </c>
      <c r="AT16" s="34">
        <v>1660.33</v>
      </c>
      <c r="AU16" s="34">
        <v>2420.33</v>
      </c>
      <c r="AV16" s="34">
        <v>736.02</v>
      </c>
      <c r="AW16" s="34">
        <v>962.36</v>
      </c>
      <c r="AX16" s="34">
        <v>5027.5200000000004</v>
      </c>
      <c r="AY16" s="34">
        <v>28.68</v>
      </c>
      <c r="AZ16" s="34">
        <v>1296.24</v>
      </c>
      <c r="BA16" s="34">
        <v>1955.03</v>
      </c>
      <c r="BB16" s="34">
        <v>1010.64</v>
      </c>
      <c r="BC16" s="34">
        <v>647.22</v>
      </c>
      <c r="BD16" s="34">
        <v>0.21</v>
      </c>
      <c r="BE16" s="34">
        <v>0.09</v>
      </c>
      <c r="BF16" s="34">
        <v>0.05</v>
      </c>
      <c r="BG16" s="34">
        <v>0.12</v>
      </c>
      <c r="BH16" s="34">
        <v>0.13</v>
      </c>
      <c r="BI16" s="34">
        <v>0.61</v>
      </c>
      <c r="BJ16" s="34">
        <v>0</v>
      </c>
      <c r="BK16" s="34">
        <v>1.97</v>
      </c>
      <c r="BL16" s="34">
        <v>0</v>
      </c>
      <c r="BM16" s="34">
        <v>0.66</v>
      </c>
      <c r="BN16" s="34">
        <v>0.01</v>
      </c>
      <c r="BO16" s="34">
        <v>0.02</v>
      </c>
      <c r="BP16" s="34">
        <v>0</v>
      </c>
      <c r="BQ16" s="34">
        <v>0.12</v>
      </c>
      <c r="BR16" s="34">
        <v>0.18</v>
      </c>
      <c r="BS16" s="34">
        <v>2.19</v>
      </c>
      <c r="BT16" s="34">
        <v>0</v>
      </c>
      <c r="BU16" s="34">
        <v>0</v>
      </c>
      <c r="BV16" s="34">
        <v>2.4900000000000002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535.59</v>
      </c>
      <c r="CC16" s="25"/>
      <c r="CD16" s="25">
        <f>$I$16/$I$25*100</f>
        <v>38.211113961471277</v>
      </c>
      <c r="CE16" s="34">
        <v>333.98</v>
      </c>
      <c r="CF16" s="34"/>
      <c r="CG16" s="34">
        <v>89.07</v>
      </c>
      <c r="CH16" s="34">
        <v>54.92</v>
      </c>
      <c r="CI16" s="34">
        <v>72</v>
      </c>
      <c r="CJ16" s="34">
        <v>9036.33</v>
      </c>
      <c r="CK16" s="34">
        <v>4408.96</v>
      </c>
      <c r="CL16" s="34">
        <v>6722.64</v>
      </c>
      <c r="CM16" s="34">
        <v>147.33000000000001</v>
      </c>
      <c r="CN16" s="34">
        <v>119.88</v>
      </c>
      <c r="CO16" s="34">
        <v>133.97999999999999</v>
      </c>
      <c r="CP16" s="34">
        <v>10.01</v>
      </c>
      <c r="CQ16" s="34">
        <v>2.0699999999999998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"60"</f>
        <v>60</v>
      </c>
      <c r="D18" s="23">
        <v>3.97</v>
      </c>
      <c r="E18" s="23">
        <v>0</v>
      </c>
      <c r="F18" s="23">
        <v>0.39</v>
      </c>
      <c r="G18" s="23">
        <v>0.39</v>
      </c>
      <c r="H18" s="23">
        <v>28.14</v>
      </c>
      <c r="I18" s="23">
        <v>134.34059999999999</v>
      </c>
      <c r="J18" s="23">
        <v>0</v>
      </c>
      <c r="K18" s="23">
        <v>0</v>
      </c>
      <c r="L18" s="23">
        <v>0</v>
      </c>
      <c r="M18" s="23">
        <v>0</v>
      </c>
      <c r="N18" s="23">
        <v>0.66</v>
      </c>
      <c r="O18" s="23">
        <v>27.36</v>
      </c>
      <c r="P18" s="23">
        <v>0.12</v>
      </c>
      <c r="Q18" s="23">
        <v>0</v>
      </c>
      <c r="R18" s="23">
        <v>0</v>
      </c>
      <c r="S18" s="23">
        <v>0</v>
      </c>
      <c r="T18" s="23">
        <v>1.08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191.57</v>
      </c>
      <c r="AL18" s="20">
        <v>199.4</v>
      </c>
      <c r="AM18" s="20">
        <v>305.37</v>
      </c>
      <c r="AN18" s="20">
        <v>101.27</v>
      </c>
      <c r="AO18" s="20">
        <v>60.03</v>
      </c>
      <c r="AP18" s="20">
        <v>120.06</v>
      </c>
      <c r="AQ18" s="20">
        <v>45.41</v>
      </c>
      <c r="AR18" s="20">
        <v>217.15</v>
      </c>
      <c r="AS18" s="20">
        <v>134.68</v>
      </c>
      <c r="AT18" s="20">
        <v>187.92</v>
      </c>
      <c r="AU18" s="20">
        <v>155.03</v>
      </c>
      <c r="AV18" s="20">
        <v>81.430000000000007</v>
      </c>
      <c r="AW18" s="20">
        <v>144.07</v>
      </c>
      <c r="AX18" s="20">
        <v>1204.78</v>
      </c>
      <c r="AY18" s="20">
        <v>0</v>
      </c>
      <c r="AZ18" s="20">
        <v>392.54</v>
      </c>
      <c r="BA18" s="20">
        <v>170.69</v>
      </c>
      <c r="BB18" s="20">
        <v>113.27</v>
      </c>
      <c r="BC18" s="20">
        <v>89.78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0.05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0.04</v>
      </c>
      <c r="BT18" s="20">
        <v>0</v>
      </c>
      <c r="BU18" s="20">
        <v>0</v>
      </c>
      <c r="BV18" s="20">
        <v>0.17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23.46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3800</v>
      </c>
      <c r="CK18" s="20">
        <v>1464</v>
      </c>
      <c r="CL18" s="20">
        <v>2632</v>
      </c>
      <c r="CM18" s="20">
        <v>30.4</v>
      </c>
      <c r="CN18" s="20">
        <v>30.4</v>
      </c>
      <c r="CO18" s="20">
        <v>30.4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20</v>
      </c>
      <c r="CH19" s="20">
        <v>20</v>
      </c>
      <c r="CI19" s="20">
        <v>20</v>
      </c>
      <c r="CJ19" s="20">
        <v>3800</v>
      </c>
      <c r="CK19" s="20">
        <v>1464</v>
      </c>
      <c r="CL19" s="20">
        <v>2632</v>
      </c>
      <c r="CM19" s="20">
        <v>38</v>
      </c>
      <c r="CN19" s="20">
        <v>31.6</v>
      </c>
      <c r="CO19" s="20">
        <v>34.799999999999997</v>
      </c>
      <c r="CP19" s="20">
        <v>0</v>
      </c>
      <c r="CQ19" s="20">
        <v>0</v>
      </c>
      <c r="CR19" s="28"/>
    </row>
    <row r="20" spans="1:96" s="26" customFormat="1" ht="63" x14ac:dyDescent="0.25">
      <c r="A20" s="21" t="str">
        <f>"38/1"</f>
        <v>38/1</v>
      </c>
      <c r="B20" s="27" t="s">
        <v>201</v>
      </c>
      <c r="C20" s="23" t="str">
        <f>"100"</f>
        <v>100</v>
      </c>
      <c r="D20" s="23">
        <v>1.34</v>
      </c>
      <c r="E20" s="23">
        <v>0</v>
      </c>
      <c r="F20" s="23">
        <v>5.95</v>
      </c>
      <c r="G20" s="23">
        <v>5.95</v>
      </c>
      <c r="H20" s="23">
        <v>19.82</v>
      </c>
      <c r="I20" s="23">
        <v>130.64302776</v>
      </c>
      <c r="J20" s="23">
        <v>0.75</v>
      </c>
      <c r="K20" s="23">
        <v>3.9</v>
      </c>
      <c r="L20" s="23">
        <v>0</v>
      </c>
      <c r="M20" s="23">
        <v>0</v>
      </c>
      <c r="N20" s="23">
        <v>17.600000000000001</v>
      </c>
      <c r="O20" s="23">
        <v>7.0000000000000007E-2</v>
      </c>
      <c r="P20" s="23">
        <v>2.14</v>
      </c>
      <c r="Q20" s="23">
        <v>0</v>
      </c>
      <c r="R20" s="23">
        <v>0</v>
      </c>
      <c r="S20" s="23">
        <v>0.08</v>
      </c>
      <c r="T20" s="23">
        <v>1.62</v>
      </c>
      <c r="U20" s="23">
        <v>217.49</v>
      </c>
      <c r="V20" s="23">
        <v>185.57</v>
      </c>
      <c r="W20" s="23">
        <v>28.74</v>
      </c>
      <c r="X20" s="23">
        <v>16.04</v>
      </c>
      <c r="Y20" s="23">
        <v>31.62</v>
      </c>
      <c r="Z20" s="23">
        <v>1.04</v>
      </c>
      <c r="AA20" s="23">
        <v>0</v>
      </c>
      <c r="AB20" s="23">
        <v>6.84</v>
      </c>
      <c r="AC20" s="23">
        <v>1.64</v>
      </c>
      <c r="AD20" s="23">
        <v>2.72</v>
      </c>
      <c r="AE20" s="23">
        <v>0.01</v>
      </c>
      <c r="AF20" s="23">
        <v>0.03</v>
      </c>
      <c r="AG20" s="23">
        <v>0.12</v>
      </c>
      <c r="AH20" s="23">
        <v>0.33</v>
      </c>
      <c r="AI20" s="23">
        <v>1.61</v>
      </c>
      <c r="AJ20" s="20">
        <v>0</v>
      </c>
      <c r="AK20" s="20">
        <v>40.51</v>
      </c>
      <c r="AL20" s="20">
        <v>45.86</v>
      </c>
      <c r="AM20" s="20">
        <v>51.21</v>
      </c>
      <c r="AN20" s="20">
        <v>70.319999999999993</v>
      </c>
      <c r="AO20" s="20">
        <v>15.29</v>
      </c>
      <c r="AP20" s="20">
        <v>40.51</v>
      </c>
      <c r="AQ20" s="20">
        <v>9.94</v>
      </c>
      <c r="AR20" s="20">
        <v>34.4</v>
      </c>
      <c r="AS20" s="20">
        <v>30.57</v>
      </c>
      <c r="AT20" s="20">
        <v>55.8</v>
      </c>
      <c r="AU20" s="20">
        <v>250.71</v>
      </c>
      <c r="AV20" s="20">
        <v>10.7</v>
      </c>
      <c r="AW20" s="20">
        <v>29.05</v>
      </c>
      <c r="AX20" s="20">
        <v>209.43</v>
      </c>
      <c r="AY20" s="20">
        <v>0</v>
      </c>
      <c r="AZ20" s="20">
        <v>35.92</v>
      </c>
      <c r="BA20" s="20">
        <v>48.15</v>
      </c>
      <c r="BB20" s="20">
        <v>38.22</v>
      </c>
      <c r="BC20" s="20">
        <v>11.47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0.36</v>
      </c>
      <c r="BL20" s="20">
        <v>0</v>
      </c>
      <c r="BM20" s="20">
        <v>0.24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1.39</v>
      </c>
      <c r="BT20" s="20">
        <v>0</v>
      </c>
      <c r="BU20" s="20">
        <v>0</v>
      </c>
      <c r="BV20" s="20">
        <v>3.47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72.709999999999994</v>
      </c>
      <c r="CC20" s="24"/>
      <c r="CD20" s="24"/>
      <c r="CE20" s="20">
        <v>1.1399999999999999</v>
      </c>
      <c r="CF20" s="20"/>
      <c r="CG20" s="20">
        <v>40.44</v>
      </c>
      <c r="CH20" s="20">
        <v>24.18</v>
      </c>
      <c r="CI20" s="20">
        <v>32.31</v>
      </c>
      <c r="CJ20" s="20">
        <v>1164.02</v>
      </c>
      <c r="CK20" s="20">
        <v>286.19</v>
      </c>
      <c r="CL20" s="20">
        <v>725.11</v>
      </c>
      <c r="CM20" s="20">
        <v>6.3</v>
      </c>
      <c r="CN20" s="20">
        <v>4.3099999999999996</v>
      </c>
      <c r="CO20" s="20">
        <v>5.31</v>
      </c>
      <c r="CP20" s="20">
        <v>5</v>
      </c>
      <c r="CQ20" s="20">
        <v>0.5</v>
      </c>
      <c r="CR20" s="28"/>
    </row>
    <row r="21" spans="1:96" s="26" customFormat="1" ht="31.5" x14ac:dyDescent="0.25">
      <c r="A21" s="21" t="str">
        <f>"6/10"</f>
        <v>6/10</v>
      </c>
      <c r="B21" s="27" t="s">
        <v>204</v>
      </c>
      <c r="C21" s="23" t="str">
        <f>"200"</f>
        <v>200</v>
      </c>
      <c r="D21" s="23">
        <v>0.12</v>
      </c>
      <c r="E21" s="23">
        <v>0</v>
      </c>
      <c r="F21" s="23">
        <v>0.04</v>
      </c>
      <c r="G21" s="23">
        <v>0.04</v>
      </c>
      <c r="H21" s="23">
        <v>11.94</v>
      </c>
      <c r="I21" s="23">
        <v>46.515680000000003</v>
      </c>
      <c r="J21" s="23">
        <v>0.02</v>
      </c>
      <c r="K21" s="23">
        <v>0</v>
      </c>
      <c r="L21" s="23">
        <v>0</v>
      </c>
      <c r="M21" s="23">
        <v>0</v>
      </c>
      <c r="N21" s="23">
        <v>11.29</v>
      </c>
      <c r="O21" s="23">
        <v>0</v>
      </c>
      <c r="P21" s="23">
        <v>0.65</v>
      </c>
      <c r="Q21" s="23">
        <v>0</v>
      </c>
      <c r="R21" s="23">
        <v>0</v>
      </c>
      <c r="S21" s="23">
        <v>0.5</v>
      </c>
      <c r="T21" s="23">
        <v>0.13</v>
      </c>
      <c r="U21" s="23">
        <v>4.26</v>
      </c>
      <c r="V21" s="23">
        <v>54.75</v>
      </c>
      <c r="W21" s="23">
        <v>7.28</v>
      </c>
      <c r="X21" s="23">
        <v>3.23</v>
      </c>
      <c r="Y21" s="23">
        <v>6.14</v>
      </c>
      <c r="Z21" s="23">
        <v>0.2</v>
      </c>
      <c r="AA21" s="23">
        <v>0</v>
      </c>
      <c r="AB21" s="23">
        <v>36</v>
      </c>
      <c r="AC21" s="23">
        <v>6.6</v>
      </c>
      <c r="AD21" s="23">
        <v>0.1</v>
      </c>
      <c r="AE21" s="23">
        <v>0</v>
      </c>
      <c r="AF21" s="23">
        <v>0.01</v>
      </c>
      <c r="AG21" s="23">
        <v>0.03</v>
      </c>
      <c r="AH21" s="23">
        <v>0.06</v>
      </c>
      <c r="AI21" s="23">
        <v>2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227.01</v>
      </c>
      <c r="CC21" s="24"/>
      <c r="CD21" s="24"/>
      <c r="CE21" s="20">
        <v>6</v>
      </c>
      <c r="CF21" s="20"/>
      <c r="CG21" s="20">
        <v>4.49</v>
      </c>
      <c r="CH21" s="20">
        <v>3.59</v>
      </c>
      <c r="CI21" s="20">
        <v>4.04</v>
      </c>
      <c r="CJ21" s="20">
        <v>408.75</v>
      </c>
      <c r="CK21" s="20">
        <v>157.80000000000001</v>
      </c>
      <c r="CL21" s="20">
        <v>283.27999999999997</v>
      </c>
      <c r="CM21" s="20">
        <v>35</v>
      </c>
      <c r="CN21" s="20">
        <v>20.82</v>
      </c>
      <c r="CO21" s="20">
        <v>27.91</v>
      </c>
      <c r="CP21" s="20">
        <v>10</v>
      </c>
      <c r="CQ21" s="20">
        <v>0</v>
      </c>
      <c r="CR21" s="28"/>
    </row>
    <row r="22" spans="1:96" s="26" customFormat="1" ht="47.25" x14ac:dyDescent="0.25">
      <c r="A22" s="21" t="str">
        <f>"7/9"</f>
        <v>7/9</v>
      </c>
      <c r="B22" s="27" t="s">
        <v>203</v>
      </c>
      <c r="C22" s="23" t="str">
        <f>"300"</f>
        <v>300</v>
      </c>
      <c r="D22" s="23">
        <v>23.41</v>
      </c>
      <c r="E22" s="23">
        <v>19.66</v>
      </c>
      <c r="F22" s="23">
        <v>18.3</v>
      </c>
      <c r="G22" s="23">
        <v>1.74</v>
      </c>
      <c r="H22" s="23">
        <v>36.74</v>
      </c>
      <c r="I22" s="23">
        <v>402.56047499999994</v>
      </c>
      <c r="J22" s="23">
        <v>5.67</v>
      </c>
      <c r="K22" s="23">
        <v>0.98</v>
      </c>
      <c r="L22" s="23">
        <v>0</v>
      </c>
      <c r="M22" s="23">
        <v>0</v>
      </c>
      <c r="N22" s="23">
        <v>3.57</v>
      </c>
      <c r="O22" s="23">
        <v>30.01</v>
      </c>
      <c r="P22" s="23">
        <v>3.16</v>
      </c>
      <c r="Q22" s="23">
        <v>0</v>
      </c>
      <c r="R22" s="23">
        <v>0</v>
      </c>
      <c r="S22" s="23">
        <v>0.42</v>
      </c>
      <c r="T22" s="23">
        <v>3.78</v>
      </c>
      <c r="U22" s="23">
        <v>172.82</v>
      </c>
      <c r="V22" s="23">
        <v>764.41</v>
      </c>
      <c r="W22" s="23">
        <v>35.81</v>
      </c>
      <c r="X22" s="23">
        <v>52.04</v>
      </c>
      <c r="Y22" s="23">
        <v>224.96</v>
      </c>
      <c r="Z22" s="23">
        <v>3.06</v>
      </c>
      <c r="AA22" s="23">
        <v>42</v>
      </c>
      <c r="AB22" s="23">
        <v>52</v>
      </c>
      <c r="AC22" s="23">
        <v>92.4</v>
      </c>
      <c r="AD22" s="23">
        <v>1.48</v>
      </c>
      <c r="AE22" s="23">
        <v>0.18</v>
      </c>
      <c r="AF22" s="23">
        <v>0.19</v>
      </c>
      <c r="AG22" s="23">
        <v>9.49</v>
      </c>
      <c r="AH22" s="23">
        <v>18.66</v>
      </c>
      <c r="AI22" s="23">
        <v>13.01</v>
      </c>
      <c r="AJ22" s="20">
        <v>0</v>
      </c>
      <c r="AK22" s="20">
        <v>992.16</v>
      </c>
      <c r="AL22" s="20">
        <v>820.44</v>
      </c>
      <c r="AM22" s="20">
        <v>1614.96</v>
      </c>
      <c r="AN22" s="20">
        <v>1815.49</v>
      </c>
      <c r="AO22" s="20">
        <v>526.67999999999995</v>
      </c>
      <c r="AP22" s="20">
        <v>995.4</v>
      </c>
      <c r="AQ22" s="20">
        <v>352.44</v>
      </c>
      <c r="AR22" s="20">
        <v>877.32</v>
      </c>
      <c r="AS22" s="20">
        <v>1350.72</v>
      </c>
      <c r="AT22" s="20">
        <v>1611.02</v>
      </c>
      <c r="AU22" s="20">
        <v>1887.49</v>
      </c>
      <c r="AV22" s="20">
        <v>550.1</v>
      </c>
      <c r="AW22" s="20">
        <v>1557.73</v>
      </c>
      <c r="AX22" s="20">
        <v>3183.5</v>
      </c>
      <c r="AY22" s="20">
        <v>163.08000000000001</v>
      </c>
      <c r="AZ22" s="20">
        <v>1001.16</v>
      </c>
      <c r="BA22" s="20">
        <v>976.32</v>
      </c>
      <c r="BB22" s="20">
        <v>746.28</v>
      </c>
      <c r="BC22" s="20">
        <v>265.32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0.18</v>
      </c>
      <c r="BL22" s="20">
        <v>0</v>
      </c>
      <c r="BM22" s="20">
        <v>7.0000000000000007E-2</v>
      </c>
      <c r="BN22" s="20">
        <v>0</v>
      </c>
      <c r="BO22" s="20">
        <v>0.01</v>
      </c>
      <c r="BP22" s="20">
        <v>0</v>
      </c>
      <c r="BQ22" s="20">
        <v>0</v>
      </c>
      <c r="BR22" s="20">
        <v>0.01</v>
      </c>
      <c r="BS22" s="20">
        <v>0.51</v>
      </c>
      <c r="BT22" s="20">
        <v>0</v>
      </c>
      <c r="BU22" s="20">
        <v>0</v>
      </c>
      <c r="BV22" s="20">
        <v>0.79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242.64</v>
      </c>
      <c r="CC22" s="24"/>
      <c r="CD22" s="24"/>
      <c r="CE22" s="20">
        <v>50.67</v>
      </c>
      <c r="CF22" s="20"/>
      <c r="CG22" s="20">
        <v>32.549999999999997</v>
      </c>
      <c r="CH22" s="20">
        <v>19.68</v>
      </c>
      <c r="CI22" s="20">
        <v>26.11</v>
      </c>
      <c r="CJ22" s="20">
        <v>3928.89</v>
      </c>
      <c r="CK22" s="20">
        <v>2692.41</v>
      </c>
      <c r="CL22" s="20">
        <v>3310.65</v>
      </c>
      <c r="CM22" s="20">
        <v>49.16</v>
      </c>
      <c r="CN22" s="20">
        <v>19.61</v>
      </c>
      <c r="CO22" s="20">
        <v>34.39</v>
      </c>
      <c r="CP22" s="20">
        <v>0</v>
      </c>
      <c r="CQ22" s="20">
        <v>0.5</v>
      </c>
      <c r="CR22" s="28"/>
    </row>
    <row r="23" spans="1:96" s="20" customFormat="1" ht="31.5" x14ac:dyDescent="0.25">
      <c r="A23" s="21" t="str">
        <f>"14/2"</f>
        <v>14/2</v>
      </c>
      <c r="B23" s="27" t="s">
        <v>202</v>
      </c>
      <c r="C23" s="23" t="str">
        <f>"300"</f>
        <v>300</v>
      </c>
      <c r="D23" s="23">
        <v>4.04</v>
      </c>
      <c r="E23" s="23">
        <v>0</v>
      </c>
      <c r="F23" s="23">
        <v>6.58</v>
      </c>
      <c r="G23" s="23">
        <v>7.48</v>
      </c>
      <c r="H23" s="23">
        <v>27.42</v>
      </c>
      <c r="I23" s="23">
        <v>181.52670899999998</v>
      </c>
      <c r="J23" s="23">
        <v>1.02</v>
      </c>
      <c r="K23" s="23">
        <v>3.9</v>
      </c>
      <c r="L23" s="23">
        <v>0</v>
      </c>
      <c r="M23" s="23">
        <v>0</v>
      </c>
      <c r="N23" s="23">
        <v>2.61</v>
      </c>
      <c r="O23" s="23">
        <v>21.85</v>
      </c>
      <c r="P23" s="23">
        <v>2.96</v>
      </c>
      <c r="Q23" s="23">
        <v>0</v>
      </c>
      <c r="R23" s="23">
        <v>0</v>
      </c>
      <c r="S23" s="23">
        <v>0.23</v>
      </c>
      <c r="T23" s="23">
        <v>2.1800000000000002</v>
      </c>
      <c r="U23" s="23">
        <v>245.94</v>
      </c>
      <c r="V23" s="23">
        <v>542.22</v>
      </c>
      <c r="W23" s="23">
        <v>25.31</v>
      </c>
      <c r="X23" s="23">
        <v>41.35</v>
      </c>
      <c r="Y23" s="23">
        <v>110.85</v>
      </c>
      <c r="Z23" s="23">
        <v>1.47</v>
      </c>
      <c r="AA23" s="23">
        <v>0</v>
      </c>
      <c r="AB23" s="23">
        <v>1166.4000000000001</v>
      </c>
      <c r="AC23" s="23">
        <v>242.7</v>
      </c>
      <c r="AD23" s="23">
        <v>3.1</v>
      </c>
      <c r="AE23" s="23">
        <v>0.15</v>
      </c>
      <c r="AF23" s="23">
        <v>7.0000000000000007E-2</v>
      </c>
      <c r="AG23" s="23">
        <v>1.2</v>
      </c>
      <c r="AH23" s="23">
        <v>2.57</v>
      </c>
      <c r="AI23" s="23">
        <v>7.8</v>
      </c>
      <c r="AJ23" s="20">
        <v>0</v>
      </c>
      <c r="AK23" s="20">
        <v>106.03</v>
      </c>
      <c r="AL23" s="20">
        <v>105.13</v>
      </c>
      <c r="AM23" s="20">
        <v>165.71</v>
      </c>
      <c r="AN23" s="20">
        <v>126.12</v>
      </c>
      <c r="AO23" s="20">
        <v>33.159999999999997</v>
      </c>
      <c r="AP23" s="20">
        <v>96.67</v>
      </c>
      <c r="AQ23" s="20">
        <v>46.59</v>
      </c>
      <c r="AR23" s="20">
        <v>122.79</v>
      </c>
      <c r="AS23" s="20">
        <v>154.31</v>
      </c>
      <c r="AT23" s="20">
        <v>248.29</v>
      </c>
      <c r="AU23" s="20">
        <v>223.35</v>
      </c>
      <c r="AV23" s="20">
        <v>50.66</v>
      </c>
      <c r="AW23" s="20">
        <v>132.71</v>
      </c>
      <c r="AX23" s="20">
        <v>689.79</v>
      </c>
      <c r="AY23" s="20">
        <v>0</v>
      </c>
      <c r="AZ23" s="20">
        <v>133.66999999999999</v>
      </c>
      <c r="BA23" s="20">
        <v>128.09</v>
      </c>
      <c r="BB23" s="20">
        <v>96.78</v>
      </c>
      <c r="BC23" s="20">
        <v>51.27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0.53</v>
      </c>
      <c r="BL23" s="20">
        <v>0</v>
      </c>
      <c r="BM23" s="20">
        <v>0.23</v>
      </c>
      <c r="BN23" s="20">
        <v>0.02</v>
      </c>
      <c r="BO23" s="20">
        <v>0.04</v>
      </c>
      <c r="BP23" s="20">
        <v>0</v>
      </c>
      <c r="BQ23" s="20">
        <v>0</v>
      </c>
      <c r="BR23" s="20">
        <v>0.01</v>
      </c>
      <c r="BS23" s="20">
        <v>1.7</v>
      </c>
      <c r="BT23" s="20">
        <v>0</v>
      </c>
      <c r="BU23" s="20">
        <v>0</v>
      </c>
      <c r="BV23" s="20">
        <v>4.04</v>
      </c>
      <c r="BW23" s="20">
        <v>0.02</v>
      </c>
      <c r="BX23" s="20">
        <v>0</v>
      </c>
      <c r="BY23" s="20">
        <v>0</v>
      </c>
      <c r="BZ23" s="20">
        <v>0</v>
      </c>
      <c r="CA23" s="20">
        <v>0</v>
      </c>
      <c r="CB23" s="20">
        <v>301.20999999999998</v>
      </c>
      <c r="CC23" s="24"/>
      <c r="CD23" s="24"/>
      <c r="CE23" s="20">
        <v>194.4</v>
      </c>
      <c r="CG23" s="20">
        <v>29.98</v>
      </c>
      <c r="CH23" s="20">
        <v>18.329999999999998</v>
      </c>
      <c r="CI23" s="20">
        <v>24.15</v>
      </c>
      <c r="CJ23" s="20">
        <v>1321.92</v>
      </c>
      <c r="CK23" s="20">
        <v>724.27</v>
      </c>
      <c r="CL23" s="20">
        <v>1023.09</v>
      </c>
      <c r="CM23" s="20">
        <v>54.61</v>
      </c>
      <c r="CN23" s="20">
        <v>25.28</v>
      </c>
      <c r="CO23" s="20">
        <v>40.380000000000003</v>
      </c>
      <c r="CP23" s="20">
        <v>0</v>
      </c>
      <c r="CQ23" s="20">
        <v>0.6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36.83</v>
      </c>
      <c r="E24" s="33">
        <v>19.66</v>
      </c>
      <c r="F24" s="33">
        <v>31.99</v>
      </c>
      <c r="G24" s="33">
        <v>16.329999999999998</v>
      </c>
      <c r="H24" s="33">
        <v>149.08000000000001</v>
      </c>
      <c r="I24" s="33">
        <v>1011.61</v>
      </c>
      <c r="J24" s="33">
        <v>7.58</v>
      </c>
      <c r="K24" s="33">
        <v>8.7799999999999994</v>
      </c>
      <c r="L24" s="33">
        <v>0</v>
      </c>
      <c r="M24" s="33">
        <v>0</v>
      </c>
      <c r="N24" s="33">
        <v>36.450000000000003</v>
      </c>
      <c r="O24" s="33">
        <v>98.61</v>
      </c>
      <c r="P24" s="33">
        <v>14.02</v>
      </c>
      <c r="Q24" s="33">
        <v>0</v>
      </c>
      <c r="R24" s="33">
        <v>0</v>
      </c>
      <c r="S24" s="33">
        <v>1.84</v>
      </c>
      <c r="T24" s="33">
        <v>10.29</v>
      </c>
      <c r="U24" s="33">
        <v>1006.5</v>
      </c>
      <c r="V24" s="33">
        <v>1693.95</v>
      </c>
      <c r="W24" s="33">
        <v>118.13</v>
      </c>
      <c r="X24" s="33">
        <v>140.86000000000001</v>
      </c>
      <c r="Y24" s="33">
        <v>468.36</v>
      </c>
      <c r="Z24" s="33">
        <v>8.1199999999999992</v>
      </c>
      <c r="AA24" s="33">
        <v>42</v>
      </c>
      <c r="AB24" s="33">
        <v>1264.24</v>
      </c>
      <c r="AC24" s="33">
        <v>343.94</v>
      </c>
      <c r="AD24" s="33">
        <v>8.25</v>
      </c>
      <c r="AE24" s="33">
        <v>0.45</v>
      </c>
      <c r="AF24" s="33">
        <v>0.35</v>
      </c>
      <c r="AG24" s="33">
        <v>11.27</v>
      </c>
      <c r="AH24" s="33">
        <v>22.82</v>
      </c>
      <c r="AI24" s="33">
        <v>24.42</v>
      </c>
      <c r="AJ24" s="34">
        <v>0</v>
      </c>
      <c r="AK24" s="34">
        <v>1523.48</v>
      </c>
      <c r="AL24" s="34">
        <v>1319.64</v>
      </c>
      <c r="AM24" s="34">
        <v>2393.4499999999998</v>
      </c>
      <c r="AN24" s="34">
        <v>2246.9899999999998</v>
      </c>
      <c r="AO24" s="34">
        <v>690.96</v>
      </c>
      <c r="AP24" s="34">
        <v>1371.45</v>
      </c>
      <c r="AQ24" s="34">
        <v>502.38</v>
      </c>
      <c r="AR24" s="34">
        <v>1474.26</v>
      </c>
      <c r="AS24" s="34">
        <v>1848.49</v>
      </c>
      <c r="AT24" s="34">
        <v>2277.62</v>
      </c>
      <c r="AU24" s="34">
        <v>2794.98</v>
      </c>
      <c r="AV24" s="34">
        <v>767.3</v>
      </c>
      <c r="AW24" s="34">
        <v>2049.56</v>
      </c>
      <c r="AX24" s="34">
        <v>6222.9</v>
      </c>
      <c r="AY24" s="34">
        <v>163.08000000000001</v>
      </c>
      <c r="AZ24" s="34">
        <v>1878.9</v>
      </c>
      <c r="BA24" s="34">
        <v>1497.86</v>
      </c>
      <c r="BB24" s="34">
        <v>1102.56</v>
      </c>
      <c r="BC24" s="34">
        <v>495.84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1.21</v>
      </c>
      <c r="BL24" s="34">
        <v>0</v>
      </c>
      <c r="BM24" s="34">
        <v>0.55000000000000004</v>
      </c>
      <c r="BN24" s="34">
        <v>0.05</v>
      </c>
      <c r="BO24" s="34">
        <v>0.09</v>
      </c>
      <c r="BP24" s="34">
        <v>0</v>
      </c>
      <c r="BQ24" s="34">
        <v>0</v>
      </c>
      <c r="BR24" s="34">
        <v>0.03</v>
      </c>
      <c r="BS24" s="34">
        <v>3.7</v>
      </c>
      <c r="BT24" s="34">
        <v>0</v>
      </c>
      <c r="BU24" s="34">
        <v>0</v>
      </c>
      <c r="BV24" s="34">
        <v>8.76</v>
      </c>
      <c r="BW24" s="34">
        <v>0.08</v>
      </c>
      <c r="BX24" s="34">
        <v>0</v>
      </c>
      <c r="BY24" s="34">
        <v>0</v>
      </c>
      <c r="BZ24" s="34">
        <v>0</v>
      </c>
      <c r="CA24" s="34">
        <v>0</v>
      </c>
      <c r="CB24" s="34">
        <v>895.23</v>
      </c>
      <c r="CC24" s="25"/>
      <c r="CD24" s="25">
        <f>$I$24/$I$25*100</f>
        <v>61.788275247065151</v>
      </c>
      <c r="CE24" s="34">
        <v>252.71</v>
      </c>
      <c r="CF24" s="34"/>
      <c r="CG24" s="34">
        <v>127.46</v>
      </c>
      <c r="CH24" s="34">
        <v>85.78</v>
      </c>
      <c r="CI24" s="34">
        <v>106.62</v>
      </c>
      <c r="CJ24" s="34">
        <v>14423.58</v>
      </c>
      <c r="CK24" s="34">
        <v>6788.67</v>
      </c>
      <c r="CL24" s="34">
        <v>10606.12</v>
      </c>
      <c r="CM24" s="34">
        <v>213.47</v>
      </c>
      <c r="CN24" s="34">
        <v>132.02000000000001</v>
      </c>
      <c r="CO24" s="34">
        <v>173.18</v>
      </c>
      <c r="CP24" s="34">
        <v>15</v>
      </c>
      <c r="CQ24" s="34">
        <v>1.6</v>
      </c>
    </row>
    <row r="25" spans="1:96" s="30" customFormat="1" x14ac:dyDescent="0.25">
      <c r="A25" s="31"/>
      <c r="B25" s="32" t="s">
        <v>117</v>
      </c>
      <c r="C25" s="33"/>
      <c r="D25" s="33">
        <v>66.97</v>
      </c>
      <c r="E25" s="33">
        <v>44.01</v>
      </c>
      <c r="F25" s="33">
        <v>60.87</v>
      </c>
      <c r="G25" s="33">
        <v>20.91</v>
      </c>
      <c r="H25" s="33">
        <v>211.14</v>
      </c>
      <c r="I25" s="33">
        <v>1637.22</v>
      </c>
      <c r="J25" s="33">
        <v>17.95</v>
      </c>
      <c r="K25" s="33">
        <v>11.32</v>
      </c>
      <c r="L25" s="33">
        <v>0</v>
      </c>
      <c r="M25" s="33">
        <v>0</v>
      </c>
      <c r="N25" s="33">
        <v>55.41</v>
      </c>
      <c r="O25" s="33">
        <v>138</v>
      </c>
      <c r="P25" s="33">
        <v>17.72</v>
      </c>
      <c r="Q25" s="33">
        <v>0</v>
      </c>
      <c r="R25" s="33">
        <v>0</v>
      </c>
      <c r="S25" s="33">
        <v>3.22</v>
      </c>
      <c r="T25" s="33">
        <v>15.48</v>
      </c>
      <c r="U25" s="33">
        <v>2070.2199999999998</v>
      </c>
      <c r="V25" s="33">
        <v>2151.48</v>
      </c>
      <c r="W25" s="33">
        <v>263.79000000000002</v>
      </c>
      <c r="X25" s="33">
        <v>180.04</v>
      </c>
      <c r="Y25" s="33">
        <v>846.85</v>
      </c>
      <c r="Z25" s="33">
        <v>13</v>
      </c>
      <c r="AA25" s="33">
        <v>347.26</v>
      </c>
      <c r="AB25" s="33">
        <v>1436.57</v>
      </c>
      <c r="AC25" s="33">
        <v>886.12</v>
      </c>
      <c r="AD25" s="33">
        <v>12.08</v>
      </c>
      <c r="AE25" s="33">
        <v>0.67</v>
      </c>
      <c r="AF25" s="33">
        <v>1.07</v>
      </c>
      <c r="AG25" s="33">
        <v>12.3</v>
      </c>
      <c r="AH25" s="33">
        <v>31.63</v>
      </c>
      <c r="AI25" s="33">
        <v>63.2</v>
      </c>
      <c r="AJ25" s="34">
        <v>0</v>
      </c>
      <c r="AK25" s="34">
        <v>3196.12</v>
      </c>
      <c r="AL25" s="34">
        <v>2659.78</v>
      </c>
      <c r="AM25" s="34">
        <v>4816.99</v>
      </c>
      <c r="AN25" s="34">
        <v>4026.23</v>
      </c>
      <c r="AO25" s="34">
        <v>1543.59</v>
      </c>
      <c r="AP25" s="34">
        <v>2655.33</v>
      </c>
      <c r="AQ25" s="34">
        <v>932.47</v>
      </c>
      <c r="AR25" s="34">
        <v>2950.6</v>
      </c>
      <c r="AS25" s="34">
        <v>3324.68</v>
      </c>
      <c r="AT25" s="34">
        <v>3937.95</v>
      </c>
      <c r="AU25" s="34">
        <v>5215.3</v>
      </c>
      <c r="AV25" s="34">
        <v>1503.31</v>
      </c>
      <c r="AW25" s="34">
        <v>3011.92</v>
      </c>
      <c r="AX25" s="34">
        <v>11250.41</v>
      </c>
      <c r="AY25" s="34">
        <v>191.76</v>
      </c>
      <c r="AZ25" s="34">
        <v>3175.14</v>
      </c>
      <c r="BA25" s="34">
        <v>3452.89</v>
      </c>
      <c r="BB25" s="34">
        <v>2113.1999999999998</v>
      </c>
      <c r="BC25" s="34">
        <v>1143.06</v>
      </c>
      <c r="BD25" s="34">
        <v>0.21</v>
      </c>
      <c r="BE25" s="34">
        <v>0.09</v>
      </c>
      <c r="BF25" s="34">
        <v>0.05</v>
      </c>
      <c r="BG25" s="34">
        <v>0.12</v>
      </c>
      <c r="BH25" s="34">
        <v>0.13</v>
      </c>
      <c r="BI25" s="34">
        <v>0.62</v>
      </c>
      <c r="BJ25" s="34">
        <v>0</v>
      </c>
      <c r="BK25" s="34">
        <v>3.18</v>
      </c>
      <c r="BL25" s="34">
        <v>0</v>
      </c>
      <c r="BM25" s="34">
        <v>1.21</v>
      </c>
      <c r="BN25" s="34">
        <v>0.06</v>
      </c>
      <c r="BO25" s="34">
        <v>0.11</v>
      </c>
      <c r="BP25" s="34">
        <v>0</v>
      </c>
      <c r="BQ25" s="34">
        <v>0.12</v>
      </c>
      <c r="BR25" s="34">
        <v>0.21</v>
      </c>
      <c r="BS25" s="34">
        <v>5.9</v>
      </c>
      <c r="BT25" s="34">
        <v>0</v>
      </c>
      <c r="BU25" s="34">
        <v>0</v>
      </c>
      <c r="BV25" s="34">
        <v>11.25</v>
      </c>
      <c r="BW25" s="34">
        <v>0.1</v>
      </c>
      <c r="BX25" s="34">
        <v>0</v>
      </c>
      <c r="BY25" s="34">
        <v>0</v>
      </c>
      <c r="BZ25" s="34">
        <v>0</v>
      </c>
      <c r="CA25" s="34">
        <v>0</v>
      </c>
      <c r="CB25" s="34">
        <v>1430.81</v>
      </c>
      <c r="CC25" s="25"/>
      <c r="CD25" s="25"/>
      <c r="CE25" s="34">
        <v>586.67999999999995</v>
      </c>
      <c r="CF25" s="34"/>
      <c r="CG25" s="34">
        <v>216.53</v>
      </c>
      <c r="CH25" s="34">
        <v>140.69999999999999</v>
      </c>
      <c r="CI25" s="34">
        <v>178.62</v>
      </c>
      <c r="CJ25" s="34">
        <v>23459.91</v>
      </c>
      <c r="CK25" s="34">
        <v>11197.63</v>
      </c>
      <c r="CL25" s="34">
        <v>17328.77</v>
      </c>
      <c r="CM25" s="34">
        <v>360.79</v>
      </c>
      <c r="CN25" s="34">
        <v>251.9</v>
      </c>
      <c r="CO25" s="34">
        <v>307.16000000000003</v>
      </c>
      <c r="CP25" s="34">
        <v>25.01</v>
      </c>
      <c r="CQ25" s="34">
        <v>3.67</v>
      </c>
    </row>
    <row r="26" spans="1:96" ht="47.25" x14ac:dyDescent="0.25">
      <c r="A26" s="21"/>
      <c r="B26" s="27" t="s">
        <v>193</v>
      </c>
      <c r="C26" s="23"/>
      <c r="D26" s="23">
        <v>54</v>
      </c>
      <c r="E26" s="23">
        <v>0</v>
      </c>
      <c r="F26" s="23">
        <v>55.2</v>
      </c>
      <c r="G26" s="23">
        <v>0</v>
      </c>
      <c r="H26" s="23">
        <v>229.79999999999998</v>
      </c>
      <c r="I26" s="23">
        <v>1632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540</v>
      </c>
      <c r="AD26" s="23">
        <v>0</v>
      </c>
      <c r="AE26" s="23">
        <v>0.84</v>
      </c>
      <c r="AF26" s="23">
        <v>0.96</v>
      </c>
      <c r="AG26" s="23"/>
      <c r="AH26" s="23"/>
      <c r="AI26" s="23">
        <v>42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>
        <v>0</v>
      </c>
      <c r="CJ26" s="20"/>
      <c r="CK26" s="20"/>
      <c r="CL26" s="20">
        <v>0</v>
      </c>
      <c r="CM26" s="20"/>
      <c r="CN26" s="20"/>
      <c r="CO26" s="20">
        <v>0</v>
      </c>
      <c r="CP26" s="20"/>
      <c r="CQ26" s="20"/>
    </row>
    <row r="27" spans="1:96" x14ac:dyDescent="0.25">
      <c r="A27" s="21"/>
      <c r="B27" s="27" t="s">
        <v>119</v>
      </c>
      <c r="C27" s="23"/>
      <c r="D27" s="23">
        <f t="shared" ref="D27:I27" si="0">D25-D26</f>
        <v>12.969999999999999</v>
      </c>
      <c r="E27" s="23">
        <f t="shared" si="0"/>
        <v>44.01</v>
      </c>
      <c r="F27" s="23">
        <f t="shared" si="0"/>
        <v>5.6699999999999946</v>
      </c>
      <c r="G27" s="23">
        <f t="shared" si="0"/>
        <v>20.91</v>
      </c>
      <c r="H27" s="23">
        <f t="shared" si="0"/>
        <v>-18.659999999999997</v>
      </c>
      <c r="I27" s="23">
        <f t="shared" si="0"/>
        <v>5.2200000000000273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ref="V27:AF27" si="1">V25-V26</f>
        <v>2151.48</v>
      </c>
      <c r="W27" s="23">
        <f t="shared" si="1"/>
        <v>263.79000000000002</v>
      </c>
      <c r="X27" s="23">
        <f t="shared" si="1"/>
        <v>180.04</v>
      </c>
      <c r="Y27" s="23">
        <f t="shared" si="1"/>
        <v>846.85</v>
      </c>
      <c r="Z27" s="23">
        <f t="shared" si="1"/>
        <v>13</v>
      </c>
      <c r="AA27" s="23">
        <f t="shared" si="1"/>
        <v>347.26</v>
      </c>
      <c r="AB27" s="23">
        <f t="shared" si="1"/>
        <v>1436.57</v>
      </c>
      <c r="AC27" s="23">
        <f t="shared" si="1"/>
        <v>346.12</v>
      </c>
      <c r="AD27" s="23">
        <f t="shared" si="1"/>
        <v>12.08</v>
      </c>
      <c r="AE27" s="23">
        <f t="shared" si="1"/>
        <v>-0.16999999999999993</v>
      </c>
      <c r="AF27" s="23">
        <f t="shared" si="1"/>
        <v>0.1100000000000001</v>
      </c>
      <c r="AG27" s="23"/>
      <c r="AH27" s="23"/>
      <c r="AI27" s="23">
        <f>AI25-AI26</f>
        <v>21.200000000000003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f>CI25-CI26</f>
        <v>178.62</v>
      </c>
      <c r="CJ27" s="20"/>
      <c r="CK27" s="20"/>
      <c r="CL27" s="20">
        <f>CL25-CL26</f>
        <v>17328.77</v>
      </c>
      <c r="CM27" s="20"/>
      <c r="CN27" s="20"/>
      <c r="CO27" s="20">
        <f>CO25-CO26</f>
        <v>307.16000000000003</v>
      </c>
      <c r="CP27" s="20"/>
      <c r="CQ27" s="20"/>
    </row>
    <row r="28" spans="1:96" ht="31.5" x14ac:dyDescent="0.25">
      <c r="A28" s="21"/>
      <c r="B28" s="27" t="s">
        <v>120</v>
      </c>
      <c r="C28" s="23"/>
      <c r="D28" s="23">
        <v>17</v>
      </c>
      <c r="E28" s="23"/>
      <c r="F28" s="23">
        <v>34</v>
      </c>
      <c r="G28" s="23"/>
      <c r="H28" s="23">
        <v>49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50</v>
      </c>
      <c r="F4" s="50"/>
      <c r="G4" s="49">
        <v>37.316833333333314</v>
      </c>
      <c r="H4" s="49">
        <v>1.1000000000000001</v>
      </c>
      <c r="I4" s="49">
        <v>0.11</v>
      </c>
      <c r="J4" s="51">
        <v>7.82</v>
      </c>
    </row>
    <row r="5" spans="1:10" ht="30" x14ac:dyDescent="0.25">
      <c r="A5" s="52"/>
      <c r="B5" s="53"/>
      <c r="C5" s="54" t="s">
        <v>207</v>
      </c>
      <c r="D5" s="55" t="s">
        <v>197</v>
      </c>
      <c r="E5" s="56">
        <v>250</v>
      </c>
      <c r="F5" s="57"/>
      <c r="G5" s="56">
        <v>315.74767249999996</v>
      </c>
      <c r="H5" s="56">
        <v>22.45</v>
      </c>
      <c r="I5" s="56">
        <v>24.56</v>
      </c>
      <c r="J5" s="58">
        <v>1.3</v>
      </c>
    </row>
    <row r="6" spans="1:10" x14ac:dyDescent="0.25">
      <c r="A6" s="52"/>
      <c r="B6" s="59" t="s">
        <v>137</v>
      </c>
      <c r="C6" s="54" t="s">
        <v>208</v>
      </c>
      <c r="D6" s="55" t="s">
        <v>198</v>
      </c>
      <c r="E6" s="56">
        <v>70</v>
      </c>
      <c r="F6" s="57"/>
      <c r="G6" s="56">
        <v>211.40683273266669</v>
      </c>
      <c r="H6" s="56">
        <v>5.67</v>
      </c>
      <c r="I6" s="56">
        <v>3.99</v>
      </c>
      <c r="J6" s="58">
        <v>38.479999999999997</v>
      </c>
    </row>
    <row r="7" spans="1:10" x14ac:dyDescent="0.25">
      <c r="A7" s="52"/>
      <c r="B7" s="59" t="s">
        <v>139</v>
      </c>
      <c r="C7" s="54" t="s">
        <v>122</v>
      </c>
      <c r="D7" s="55" t="s">
        <v>200</v>
      </c>
      <c r="E7" s="56">
        <v>100</v>
      </c>
      <c r="F7" s="57"/>
      <c r="G7" s="56">
        <v>40.599999999999994</v>
      </c>
      <c r="H7" s="56">
        <v>0.8</v>
      </c>
      <c r="I7" s="56">
        <v>0.2</v>
      </c>
      <c r="J7" s="58">
        <v>9.4</v>
      </c>
    </row>
    <row r="8" spans="1:10" x14ac:dyDescent="0.25">
      <c r="A8" s="52"/>
      <c r="B8" s="59" t="s">
        <v>140</v>
      </c>
      <c r="C8" s="54" t="s">
        <v>136</v>
      </c>
      <c r="D8" s="55" t="s">
        <v>98</v>
      </c>
      <c r="E8" s="56">
        <v>200</v>
      </c>
      <c r="F8" s="57"/>
      <c r="G8" s="56">
        <v>20.530314146341464</v>
      </c>
      <c r="H8" s="56">
        <v>0.12</v>
      </c>
      <c r="I8" s="56">
        <v>0.02</v>
      </c>
      <c r="J8" s="58">
        <v>5.0599999999999996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60</v>
      </c>
      <c r="F14" s="72"/>
      <c r="G14" s="71">
        <v>134.34059999999999</v>
      </c>
      <c r="H14" s="71">
        <v>3.97</v>
      </c>
      <c r="I14" s="71">
        <v>0.39</v>
      </c>
      <c r="J14" s="73">
        <v>28.14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ht="30" x14ac:dyDescent="0.25">
      <c r="A16" s="52"/>
      <c r="B16" s="59" t="s">
        <v>144</v>
      </c>
      <c r="C16" s="54" t="s">
        <v>209</v>
      </c>
      <c r="D16" s="55" t="s">
        <v>201</v>
      </c>
      <c r="E16" s="56">
        <v>100</v>
      </c>
      <c r="F16" s="57"/>
      <c r="G16" s="56">
        <v>130.64302776</v>
      </c>
      <c r="H16" s="56">
        <v>1.34</v>
      </c>
      <c r="I16" s="56">
        <v>5.95</v>
      </c>
      <c r="J16" s="58">
        <v>19.82</v>
      </c>
    </row>
    <row r="17" spans="1:10" x14ac:dyDescent="0.25">
      <c r="A17" s="52"/>
      <c r="B17" s="59" t="s">
        <v>146</v>
      </c>
      <c r="C17" s="54" t="s">
        <v>212</v>
      </c>
      <c r="D17" s="55" t="s">
        <v>204</v>
      </c>
      <c r="E17" s="56">
        <v>200</v>
      </c>
      <c r="F17" s="57"/>
      <c r="G17" s="56">
        <v>46.515680000000003</v>
      </c>
      <c r="H17" s="56">
        <v>0.12</v>
      </c>
      <c r="I17" s="56">
        <v>0.04</v>
      </c>
      <c r="J17" s="58">
        <v>11.94</v>
      </c>
    </row>
    <row r="18" spans="1:10" x14ac:dyDescent="0.25">
      <c r="A18" s="52"/>
      <c r="B18" s="59" t="s">
        <v>148</v>
      </c>
      <c r="C18" s="54" t="s">
        <v>211</v>
      </c>
      <c r="D18" s="55" t="s">
        <v>203</v>
      </c>
      <c r="E18" s="56">
        <v>300</v>
      </c>
      <c r="F18" s="57"/>
      <c r="G18" s="56">
        <v>402.56047499999994</v>
      </c>
      <c r="H18" s="56">
        <v>23.41</v>
      </c>
      <c r="I18" s="56">
        <v>18.3</v>
      </c>
      <c r="J18" s="58">
        <v>36.74</v>
      </c>
    </row>
    <row r="19" spans="1:10" x14ac:dyDescent="0.25">
      <c r="A19" s="52"/>
      <c r="B19" s="59" t="s">
        <v>150</v>
      </c>
      <c r="C19" s="54" t="s">
        <v>210</v>
      </c>
      <c r="D19" s="55" t="s">
        <v>202</v>
      </c>
      <c r="E19" s="56">
        <v>300</v>
      </c>
      <c r="F19" s="57"/>
      <c r="G19" s="56">
        <v>181.52670899999998</v>
      </c>
      <c r="H19" s="56">
        <v>4.04</v>
      </c>
      <c r="I19" s="56">
        <v>6.58</v>
      </c>
      <c r="J19" s="58">
        <v>27.42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45167.355497685188</v>
      </c>
    </row>
    <row r="2" spans="1:2" ht="12.75" customHeight="1" x14ac:dyDescent="0.2">
      <c r="A2" s="83" t="s">
        <v>161</v>
      </c>
      <c r="B2" s="84">
        <v>45176.465821759259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IU36"/>
  <sheetViews>
    <sheetView workbookViewId="0">
      <selection activeCell="A8" sqref="A8:CQ36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"29 августа 2023 г."</f>
        <v>29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(9)'!B3&lt;&gt;"",'Dop (9)'!B3,"")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"2/6-1"</f>
        <v>2/6-1</v>
      </c>
      <c r="B11" s="27" t="s">
        <v>197</v>
      </c>
      <c r="C11" s="23" t="str">
        <f>"130"</f>
        <v>130</v>
      </c>
      <c r="D11" s="23">
        <v>11.64</v>
      </c>
      <c r="E11" s="23">
        <v>12.38</v>
      </c>
      <c r="F11" s="23">
        <v>13.87</v>
      </c>
      <c r="G11" s="23">
        <v>4.55</v>
      </c>
      <c r="H11" s="23">
        <v>0.62</v>
      </c>
      <c r="I11" s="23">
        <v>173.721249</v>
      </c>
      <c r="J11" s="23">
        <v>3.49</v>
      </c>
      <c r="K11" s="23">
        <v>2.96</v>
      </c>
      <c r="L11" s="23">
        <v>0</v>
      </c>
      <c r="M11" s="23">
        <v>0</v>
      </c>
      <c r="N11" s="23">
        <v>0.62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1.62</v>
      </c>
      <c r="U11" s="23">
        <v>382.27</v>
      </c>
      <c r="V11" s="23">
        <v>120.17</v>
      </c>
      <c r="W11" s="23">
        <v>49.29</v>
      </c>
      <c r="X11" s="23">
        <v>10.3</v>
      </c>
      <c r="Y11" s="23">
        <v>163.37</v>
      </c>
      <c r="Z11" s="23">
        <v>2.14</v>
      </c>
      <c r="AA11" s="23">
        <v>146.25</v>
      </c>
      <c r="AB11" s="23">
        <v>46.8</v>
      </c>
      <c r="AC11" s="23">
        <v>253.5</v>
      </c>
      <c r="AD11" s="23">
        <v>2.59</v>
      </c>
      <c r="AE11" s="23">
        <v>0.05</v>
      </c>
      <c r="AF11" s="23">
        <v>0.34</v>
      </c>
      <c r="AG11" s="23">
        <v>0.16</v>
      </c>
      <c r="AH11" s="23">
        <v>3.51</v>
      </c>
      <c r="AI11" s="23">
        <v>0</v>
      </c>
      <c r="AJ11" s="20">
        <v>0</v>
      </c>
      <c r="AK11" s="20">
        <v>707.54</v>
      </c>
      <c r="AL11" s="20">
        <v>547.15</v>
      </c>
      <c r="AM11" s="20">
        <v>990.74</v>
      </c>
      <c r="AN11" s="20">
        <v>827.6</v>
      </c>
      <c r="AO11" s="20">
        <v>388.6</v>
      </c>
      <c r="AP11" s="20">
        <v>559.07000000000005</v>
      </c>
      <c r="AQ11" s="20">
        <v>186.97</v>
      </c>
      <c r="AR11" s="20">
        <v>597.55999999999995</v>
      </c>
      <c r="AS11" s="20">
        <v>650.72</v>
      </c>
      <c r="AT11" s="20">
        <v>721.29</v>
      </c>
      <c r="AU11" s="20">
        <v>1126.3800000000001</v>
      </c>
      <c r="AV11" s="20">
        <v>311.61</v>
      </c>
      <c r="AW11" s="20">
        <v>381.26</v>
      </c>
      <c r="AX11" s="20">
        <v>1624.95</v>
      </c>
      <c r="AY11" s="20">
        <v>12.83</v>
      </c>
      <c r="AZ11" s="20">
        <v>362.93</v>
      </c>
      <c r="BA11" s="20">
        <v>850.51</v>
      </c>
      <c r="BB11" s="20">
        <v>436.25</v>
      </c>
      <c r="BC11" s="20">
        <v>268.52999999999997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0.25</v>
      </c>
      <c r="BL11" s="20">
        <v>0</v>
      </c>
      <c r="BM11" s="20">
        <v>0.16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0.95</v>
      </c>
      <c r="BT11" s="20">
        <v>0</v>
      </c>
      <c r="BU11" s="20">
        <v>0</v>
      </c>
      <c r="BV11" s="20">
        <v>2.68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108</v>
      </c>
      <c r="CC11" s="24"/>
      <c r="CD11" s="24"/>
      <c r="CE11" s="20">
        <v>154.05000000000001</v>
      </c>
      <c r="CF11" s="20"/>
      <c r="CG11" s="20">
        <v>37.5</v>
      </c>
      <c r="CH11" s="20">
        <v>24.8</v>
      </c>
      <c r="CI11" s="20">
        <v>31.15</v>
      </c>
      <c r="CJ11" s="20">
        <v>2486.67</v>
      </c>
      <c r="CK11" s="20">
        <v>1576.72</v>
      </c>
      <c r="CL11" s="20">
        <v>2031.69</v>
      </c>
      <c r="CM11" s="20">
        <v>13.5</v>
      </c>
      <c r="CN11" s="20">
        <v>8.77</v>
      </c>
      <c r="CO11" s="20">
        <v>11.13</v>
      </c>
      <c r="CP11" s="20">
        <v>0</v>
      </c>
      <c r="CQ11" s="20">
        <v>0.65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</v>
      </c>
      <c r="CK12" s="20">
        <v>146.4</v>
      </c>
      <c r="CL12" s="20">
        <v>263.2</v>
      </c>
      <c r="CM12" s="20">
        <v>3.04</v>
      </c>
      <c r="CN12" s="20">
        <v>3.04</v>
      </c>
      <c r="CO12" s="20">
        <v>3.04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20.530314146341457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4.3099999999999996</v>
      </c>
      <c r="CH13" s="20">
        <v>4.16</v>
      </c>
      <c r="CI13" s="20">
        <v>4.24</v>
      </c>
      <c r="CJ13" s="20">
        <v>465.46</v>
      </c>
      <c r="CK13" s="20">
        <v>186.38</v>
      </c>
      <c r="CL13" s="20">
        <v>325.92</v>
      </c>
      <c r="CM13" s="20">
        <v>45.14</v>
      </c>
      <c r="CN13" s="20">
        <v>26.83</v>
      </c>
      <c r="CO13" s="20">
        <v>35.99</v>
      </c>
      <c r="CP13" s="20">
        <v>4.88</v>
      </c>
      <c r="CQ13" s="20">
        <v>0</v>
      </c>
      <c r="CR13" s="28"/>
    </row>
    <row r="14" spans="1:96" s="20" customFormat="1" ht="31.5" x14ac:dyDescent="0.25">
      <c r="A14" s="21" t="str">
        <f>"8/12"</f>
        <v>8/12</v>
      </c>
      <c r="B14" s="27" t="s">
        <v>198</v>
      </c>
      <c r="C14" s="23" t="str">
        <f>"20"</f>
        <v>20</v>
      </c>
      <c r="D14" s="23">
        <v>1.62</v>
      </c>
      <c r="E14" s="23">
        <v>0.13</v>
      </c>
      <c r="F14" s="23">
        <v>1.1399999999999999</v>
      </c>
      <c r="G14" s="23">
        <v>1.21</v>
      </c>
      <c r="H14" s="23">
        <v>10.99</v>
      </c>
      <c r="I14" s="23">
        <v>60.401952209333338</v>
      </c>
      <c r="J14" s="23">
        <v>0.18</v>
      </c>
      <c r="K14" s="23">
        <v>0.67</v>
      </c>
      <c r="L14" s="23">
        <v>0</v>
      </c>
      <c r="M14" s="23">
        <v>0</v>
      </c>
      <c r="N14" s="23">
        <v>1.44</v>
      </c>
      <c r="O14" s="23">
        <v>9.08</v>
      </c>
      <c r="P14" s="23">
        <v>0.47</v>
      </c>
      <c r="Q14" s="23">
        <v>0</v>
      </c>
      <c r="R14" s="23">
        <v>0</v>
      </c>
      <c r="S14" s="23">
        <v>0</v>
      </c>
      <c r="T14" s="23">
        <v>0.31</v>
      </c>
      <c r="U14" s="23">
        <v>89.92</v>
      </c>
      <c r="V14" s="23">
        <v>17.46</v>
      </c>
      <c r="W14" s="23">
        <v>3.42</v>
      </c>
      <c r="X14" s="23">
        <v>2.23</v>
      </c>
      <c r="Y14" s="23">
        <v>12.62</v>
      </c>
      <c r="Z14" s="23">
        <v>0.18</v>
      </c>
      <c r="AA14" s="23">
        <v>0.86</v>
      </c>
      <c r="AB14" s="23">
        <v>0.26</v>
      </c>
      <c r="AC14" s="23">
        <v>1.49</v>
      </c>
      <c r="AD14" s="23">
        <v>0.69</v>
      </c>
      <c r="AE14" s="23">
        <v>0.02</v>
      </c>
      <c r="AF14" s="23">
        <v>0.01</v>
      </c>
      <c r="AG14" s="23">
        <v>0.15</v>
      </c>
      <c r="AH14" s="23">
        <v>0.5</v>
      </c>
      <c r="AI14" s="23">
        <v>0</v>
      </c>
      <c r="AJ14" s="20">
        <v>0</v>
      </c>
      <c r="AK14" s="20">
        <v>72.760000000000005</v>
      </c>
      <c r="AL14" s="20">
        <v>65.260000000000005</v>
      </c>
      <c r="AM14" s="20">
        <v>121.88</v>
      </c>
      <c r="AN14" s="20">
        <v>44.21</v>
      </c>
      <c r="AO14" s="20">
        <v>24.85</v>
      </c>
      <c r="AP14" s="20">
        <v>48.67</v>
      </c>
      <c r="AQ14" s="20">
        <v>15.54</v>
      </c>
      <c r="AR14" s="20">
        <v>74.819999999999993</v>
      </c>
      <c r="AS14" s="20">
        <v>52.7</v>
      </c>
      <c r="AT14" s="20">
        <v>62.54</v>
      </c>
      <c r="AU14" s="20">
        <v>58.99</v>
      </c>
      <c r="AV14" s="20">
        <v>31.55</v>
      </c>
      <c r="AW14" s="20">
        <v>53.48</v>
      </c>
      <c r="AX14" s="20">
        <v>444.65</v>
      </c>
      <c r="AY14" s="20">
        <v>1.1399999999999999</v>
      </c>
      <c r="AZ14" s="20">
        <v>138.66</v>
      </c>
      <c r="BA14" s="20">
        <v>76.45</v>
      </c>
      <c r="BB14" s="20">
        <v>39.08</v>
      </c>
      <c r="BC14" s="20">
        <v>30.01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7.0000000000000007E-2</v>
      </c>
      <c r="BL14" s="20">
        <v>0</v>
      </c>
      <c r="BM14" s="20">
        <v>0.04</v>
      </c>
      <c r="BN14" s="20">
        <v>0</v>
      </c>
      <c r="BO14" s="20">
        <v>0.01</v>
      </c>
      <c r="BP14" s="20">
        <v>0</v>
      </c>
      <c r="BQ14" s="20">
        <v>0</v>
      </c>
      <c r="BR14" s="20">
        <v>0</v>
      </c>
      <c r="BS14" s="20">
        <v>0.23</v>
      </c>
      <c r="BT14" s="20">
        <v>0</v>
      </c>
      <c r="BU14" s="20">
        <v>0</v>
      </c>
      <c r="BV14" s="20">
        <v>0.68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9.07</v>
      </c>
      <c r="CC14" s="24"/>
      <c r="CD14" s="24"/>
      <c r="CE14" s="20">
        <v>0.9</v>
      </c>
      <c r="CG14" s="20">
        <v>97.61</v>
      </c>
      <c r="CH14" s="20">
        <v>50.45</v>
      </c>
      <c r="CI14" s="20">
        <v>74.03</v>
      </c>
      <c r="CJ14" s="20">
        <v>3366.9</v>
      </c>
      <c r="CK14" s="20">
        <v>1246.98</v>
      </c>
      <c r="CL14" s="20">
        <v>2306.94</v>
      </c>
      <c r="CM14" s="20">
        <v>19.77</v>
      </c>
      <c r="CN14" s="20">
        <v>11.54</v>
      </c>
      <c r="CO14" s="20">
        <v>17.16</v>
      </c>
      <c r="CP14" s="20">
        <v>1.47</v>
      </c>
      <c r="CQ14" s="20">
        <v>0.23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14.7</v>
      </c>
      <c r="E15" s="33">
        <v>12.52</v>
      </c>
      <c r="F15" s="33">
        <v>15.16</v>
      </c>
      <c r="G15" s="33">
        <v>5.92</v>
      </c>
      <c r="H15" s="33">
        <v>26.06</v>
      </c>
      <c r="I15" s="33">
        <v>299.43</v>
      </c>
      <c r="J15" s="33">
        <v>3.67</v>
      </c>
      <c r="K15" s="33">
        <v>3.63</v>
      </c>
      <c r="L15" s="33">
        <v>0</v>
      </c>
      <c r="M15" s="33">
        <v>0</v>
      </c>
      <c r="N15" s="33">
        <v>7.21</v>
      </c>
      <c r="O15" s="33">
        <v>18.2</v>
      </c>
      <c r="P15" s="33">
        <v>0.64</v>
      </c>
      <c r="Q15" s="33">
        <v>0</v>
      </c>
      <c r="R15" s="33">
        <v>0</v>
      </c>
      <c r="S15" s="33">
        <v>0.28000000000000003</v>
      </c>
      <c r="T15" s="33">
        <v>2.35</v>
      </c>
      <c r="U15" s="33">
        <v>472.76</v>
      </c>
      <c r="V15" s="33">
        <v>145.65</v>
      </c>
      <c r="W15" s="33">
        <v>54.75</v>
      </c>
      <c r="X15" s="33">
        <v>13.09</v>
      </c>
      <c r="Y15" s="33">
        <v>176.99</v>
      </c>
      <c r="Z15" s="33">
        <v>2.36</v>
      </c>
      <c r="AA15" s="33">
        <v>147.11000000000001</v>
      </c>
      <c r="AB15" s="33">
        <v>47.5</v>
      </c>
      <c r="AC15" s="33">
        <v>255.08</v>
      </c>
      <c r="AD15" s="33">
        <v>3.28</v>
      </c>
      <c r="AE15" s="33">
        <v>7.0000000000000007E-2</v>
      </c>
      <c r="AF15" s="33">
        <v>0.35</v>
      </c>
      <c r="AG15" s="33">
        <v>0.31</v>
      </c>
      <c r="AH15" s="33">
        <v>4.0199999999999996</v>
      </c>
      <c r="AI15" s="33">
        <v>0.78</v>
      </c>
      <c r="AJ15" s="34">
        <v>0</v>
      </c>
      <c r="AK15" s="34">
        <v>844.82</v>
      </c>
      <c r="AL15" s="34">
        <v>679.64</v>
      </c>
      <c r="AM15" s="34">
        <v>1215.03</v>
      </c>
      <c r="AN15" s="34">
        <v>906.71</v>
      </c>
      <c r="AO15" s="34">
        <v>433.74</v>
      </c>
      <c r="AP15" s="34">
        <v>648.95000000000005</v>
      </c>
      <c r="AQ15" s="34">
        <v>217.64</v>
      </c>
      <c r="AR15" s="34">
        <v>746.3</v>
      </c>
      <c r="AS15" s="34">
        <v>748.31</v>
      </c>
      <c r="AT15" s="34">
        <v>846.47</v>
      </c>
      <c r="AU15" s="34">
        <v>1237.05</v>
      </c>
      <c r="AV15" s="34">
        <v>371.16</v>
      </c>
      <c r="AW15" s="34">
        <v>482.76</v>
      </c>
      <c r="AX15" s="34">
        <v>2471.19</v>
      </c>
      <c r="AY15" s="34">
        <v>13.98</v>
      </c>
      <c r="AZ15" s="34">
        <v>632.44000000000005</v>
      </c>
      <c r="BA15" s="34">
        <v>983.86</v>
      </c>
      <c r="BB15" s="34">
        <v>513.09</v>
      </c>
      <c r="BC15" s="34">
        <v>328.48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0.34</v>
      </c>
      <c r="BL15" s="34">
        <v>0</v>
      </c>
      <c r="BM15" s="34">
        <v>0.2</v>
      </c>
      <c r="BN15" s="34">
        <v>0.01</v>
      </c>
      <c r="BO15" s="34">
        <v>0.03</v>
      </c>
      <c r="BP15" s="34">
        <v>0</v>
      </c>
      <c r="BQ15" s="34">
        <v>0</v>
      </c>
      <c r="BR15" s="34">
        <v>0</v>
      </c>
      <c r="BS15" s="34">
        <v>1.19</v>
      </c>
      <c r="BT15" s="34">
        <v>0</v>
      </c>
      <c r="BU15" s="34">
        <v>0</v>
      </c>
      <c r="BV15" s="34">
        <v>3.42</v>
      </c>
      <c r="BW15" s="34">
        <v>0.01</v>
      </c>
      <c r="BX15" s="34">
        <v>0</v>
      </c>
      <c r="BY15" s="34">
        <v>0</v>
      </c>
      <c r="BZ15" s="34">
        <v>0</v>
      </c>
      <c r="CA15" s="34">
        <v>0</v>
      </c>
      <c r="CB15" s="34">
        <v>324.33999999999997</v>
      </c>
      <c r="CC15" s="25"/>
      <c r="CD15" s="25">
        <f>$I$15/$I$34*100</f>
        <v>28.517142857142858</v>
      </c>
      <c r="CE15" s="34">
        <v>155.02000000000001</v>
      </c>
      <c r="CF15" s="34"/>
      <c r="CG15" s="34">
        <v>139.43</v>
      </c>
      <c r="CH15" s="34">
        <v>79.41</v>
      </c>
      <c r="CI15" s="34">
        <v>109.42</v>
      </c>
      <c r="CJ15" s="34">
        <v>6699.03</v>
      </c>
      <c r="CK15" s="34">
        <v>3156.47</v>
      </c>
      <c r="CL15" s="34">
        <v>4927.75</v>
      </c>
      <c r="CM15" s="34">
        <v>81.45</v>
      </c>
      <c r="CN15" s="34">
        <v>50.19</v>
      </c>
      <c r="CO15" s="34">
        <v>67.319999999999993</v>
      </c>
      <c r="CP15" s="34">
        <v>6.34</v>
      </c>
      <c r="CQ15" s="34">
        <v>0.88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200</v>
      </c>
      <c r="C17" s="23" t="str">
        <f>"100"</f>
        <v>100</v>
      </c>
      <c r="D17" s="23">
        <v>0.8</v>
      </c>
      <c r="E17" s="23">
        <v>0</v>
      </c>
      <c r="F17" s="23">
        <v>0.2</v>
      </c>
      <c r="G17" s="23">
        <v>0.2</v>
      </c>
      <c r="H17" s="23">
        <v>9.4</v>
      </c>
      <c r="I17" s="23">
        <v>40.599999999999994</v>
      </c>
      <c r="J17" s="23">
        <v>0</v>
      </c>
      <c r="K17" s="23">
        <v>0</v>
      </c>
      <c r="L17" s="23">
        <v>0</v>
      </c>
      <c r="M17" s="23">
        <v>0</v>
      </c>
      <c r="N17" s="23">
        <v>7.5</v>
      </c>
      <c r="O17" s="23">
        <v>0</v>
      </c>
      <c r="P17" s="23">
        <v>1.9</v>
      </c>
      <c r="Q17" s="23">
        <v>0</v>
      </c>
      <c r="R17" s="23">
        <v>0</v>
      </c>
      <c r="S17" s="23">
        <v>1.1000000000000001</v>
      </c>
      <c r="T17" s="23">
        <v>0.5</v>
      </c>
      <c r="U17" s="23">
        <v>12</v>
      </c>
      <c r="V17" s="23">
        <v>155</v>
      </c>
      <c r="W17" s="23">
        <v>35</v>
      </c>
      <c r="X17" s="23">
        <v>11</v>
      </c>
      <c r="Y17" s="23">
        <v>17</v>
      </c>
      <c r="Z17" s="23">
        <v>0.1</v>
      </c>
      <c r="AA17" s="23">
        <v>0</v>
      </c>
      <c r="AB17" s="23">
        <v>60</v>
      </c>
      <c r="AC17" s="23">
        <v>10</v>
      </c>
      <c r="AD17" s="23">
        <v>0.2</v>
      </c>
      <c r="AE17" s="23">
        <v>0.06</v>
      </c>
      <c r="AF17" s="23">
        <v>0.03</v>
      </c>
      <c r="AG17" s="23">
        <v>0.2</v>
      </c>
      <c r="AH17" s="23">
        <v>0.3</v>
      </c>
      <c r="AI17" s="23">
        <v>38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88</v>
      </c>
      <c r="CC17" s="24"/>
      <c r="CD17" s="24"/>
      <c r="CE17" s="20">
        <v>10</v>
      </c>
      <c r="CG17" s="20">
        <v>2</v>
      </c>
      <c r="CH17" s="20">
        <v>0.5</v>
      </c>
      <c r="CI17" s="20">
        <v>1.25</v>
      </c>
      <c r="CJ17" s="20">
        <v>100</v>
      </c>
      <c r="CK17" s="20">
        <v>41</v>
      </c>
      <c r="CL17" s="20">
        <v>70.5</v>
      </c>
      <c r="CM17" s="20">
        <v>23.4</v>
      </c>
      <c r="CN17" s="20">
        <v>23.4</v>
      </c>
      <c r="CO17" s="20">
        <v>23.4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0.8</v>
      </c>
      <c r="E18" s="33">
        <v>0</v>
      </c>
      <c r="F18" s="33">
        <v>0.2</v>
      </c>
      <c r="G18" s="33">
        <v>0.2</v>
      </c>
      <c r="H18" s="33">
        <v>9.4</v>
      </c>
      <c r="I18" s="33">
        <v>40.6</v>
      </c>
      <c r="J18" s="33">
        <v>0</v>
      </c>
      <c r="K18" s="33">
        <v>0</v>
      </c>
      <c r="L18" s="33">
        <v>0</v>
      </c>
      <c r="M18" s="33">
        <v>0</v>
      </c>
      <c r="N18" s="33">
        <v>7.5</v>
      </c>
      <c r="O18" s="33">
        <v>0</v>
      </c>
      <c r="P18" s="33">
        <v>1.9</v>
      </c>
      <c r="Q18" s="33">
        <v>0</v>
      </c>
      <c r="R18" s="33">
        <v>0</v>
      </c>
      <c r="S18" s="33">
        <v>1.1000000000000001</v>
      </c>
      <c r="T18" s="33">
        <v>0.5</v>
      </c>
      <c r="U18" s="33">
        <v>12</v>
      </c>
      <c r="V18" s="33">
        <v>155</v>
      </c>
      <c r="W18" s="33">
        <v>35</v>
      </c>
      <c r="X18" s="33">
        <v>11</v>
      </c>
      <c r="Y18" s="33">
        <v>17</v>
      </c>
      <c r="Z18" s="33">
        <v>0.1</v>
      </c>
      <c r="AA18" s="33">
        <v>0</v>
      </c>
      <c r="AB18" s="33">
        <v>60</v>
      </c>
      <c r="AC18" s="33">
        <v>10</v>
      </c>
      <c r="AD18" s="33">
        <v>0.2</v>
      </c>
      <c r="AE18" s="33">
        <v>0.06</v>
      </c>
      <c r="AF18" s="33">
        <v>0.03</v>
      </c>
      <c r="AG18" s="33">
        <v>0.2</v>
      </c>
      <c r="AH18" s="33">
        <v>0.3</v>
      </c>
      <c r="AI18" s="33">
        <v>38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88</v>
      </c>
      <c r="CC18" s="25"/>
      <c r="CD18" s="25">
        <f>$I$18/$I$34*100</f>
        <v>3.8666666666666667</v>
      </c>
      <c r="CE18" s="34">
        <v>10</v>
      </c>
      <c r="CF18" s="34"/>
      <c r="CG18" s="34">
        <v>2</v>
      </c>
      <c r="CH18" s="34">
        <v>0.5</v>
      </c>
      <c r="CI18" s="34">
        <v>1.25</v>
      </c>
      <c r="CJ18" s="34">
        <v>100</v>
      </c>
      <c r="CK18" s="34">
        <v>41</v>
      </c>
      <c r="CL18" s="34">
        <v>70.5</v>
      </c>
      <c r="CM18" s="34">
        <v>23.4</v>
      </c>
      <c r="CN18" s="34">
        <v>23.4</v>
      </c>
      <c r="CO18" s="34">
        <v>23.4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63" x14ac:dyDescent="0.25">
      <c r="A20" s="21" t="str">
        <f>"38/1"</f>
        <v>38/1</v>
      </c>
      <c r="B20" s="27" t="s">
        <v>201</v>
      </c>
      <c r="C20" s="23" t="str">
        <f>"30"</f>
        <v>30</v>
      </c>
      <c r="D20" s="23">
        <v>0.4</v>
      </c>
      <c r="E20" s="23">
        <v>0</v>
      </c>
      <c r="F20" s="23">
        <v>1.79</v>
      </c>
      <c r="G20" s="23">
        <v>1.79</v>
      </c>
      <c r="H20" s="23">
        <v>5.95</v>
      </c>
      <c r="I20" s="23">
        <v>39.192908328000001</v>
      </c>
      <c r="J20" s="23">
        <v>0.23</v>
      </c>
      <c r="K20" s="23">
        <v>1.17</v>
      </c>
      <c r="L20" s="23">
        <v>0</v>
      </c>
      <c r="M20" s="23">
        <v>0</v>
      </c>
      <c r="N20" s="23">
        <v>5.28</v>
      </c>
      <c r="O20" s="23">
        <v>0.02</v>
      </c>
      <c r="P20" s="23">
        <v>0.64</v>
      </c>
      <c r="Q20" s="23">
        <v>0</v>
      </c>
      <c r="R20" s="23">
        <v>0</v>
      </c>
      <c r="S20" s="23">
        <v>0.02</v>
      </c>
      <c r="T20" s="23">
        <v>0.49</v>
      </c>
      <c r="U20" s="23">
        <v>65.25</v>
      </c>
      <c r="V20" s="23">
        <v>55.67</v>
      </c>
      <c r="W20" s="23">
        <v>8.6199999999999992</v>
      </c>
      <c r="X20" s="23">
        <v>4.8099999999999996</v>
      </c>
      <c r="Y20" s="23">
        <v>9.49</v>
      </c>
      <c r="Z20" s="23">
        <v>0.31</v>
      </c>
      <c r="AA20" s="23">
        <v>0</v>
      </c>
      <c r="AB20" s="23">
        <v>2.0499999999999998</v>
      </c>
      <c r="AC20" s="23">
        <v>0.49</v>
      </c>
      <c r="AD20" s="23">
        <v>0.82</v>
      </c>
      <c r="AE20" s="23">
        <v>0</v>
      </c>
      <c r="AF20" s="23">
        <v>0.01</v>
      </c>
      <c r="AG20" s="23">
        <v>0.04</v>
      </c>
      <c r="AH20" s="23">
        <v>0.1</v>
      </c>
      <c r="AI20" s="23">
        <v>0.48</v>
      </c>
      <c r="AJ20" s="20">
        <v>0</v>
      </c>
      <c r="AK20" s="20">
        <v>12.15</v>
      </c>
      <c r="AL20" s="20">
        <v>13.76</v>
      </c>
      <c r="AM20" s="20">
        <v>15.36</v>
      </c>
      <c r="AN20" s="20">
        <v>21.1</v>
      </c>
      <c r="AO20" s="20">
        <v>4.59</v>
      </c>
      <c r="AP20" s="20">
        <v>12.15</v>
      </c>
      <c r="AQ20" s="20">
        <v>2.98</v>
      </c>
      <c r="AR20" s="20">
        <v>10.32</v>
      </c>
      <c r="AS20" s="20">
        <v>9.17</v>
      </c>
      <c r="AT20" s="20">
        <v>16.739999999999998</v>
      </c>
      <c r="AU20" s="20">
        <v>75.209999999999994</v>
      </c>
      <c r="AV20" s="20">
        <v>3.21</v>
      </c>
      <c r="AW20" s="20">
        <v>8.7100000000000009</v>
      </c>
      <c r="AX20" s="20">
        <v>62.83</v>
      </c>
      <c r="AY20" s="20">
        <v>0</v>
      </c>
      <c r="AZ20" s="20">
        <v>10.78</v>
      </c>
      <c r="BA20" s="20">
        <v>14.45</v>
      </c>
      <c r="BB20" s="20">
        <v>11.47</v>
      </c>
      <c r="BC20" s="20">
        <v>3.44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0.11</v>
      </c>
      <c r="BL20" s="20">
        <v>0</v>
      </c>
      <c r="BM20" s="20">
        <v>7.0000000000000007E-2</v>
      </c>
      <c r="BN20" s="20">
        <v>0.01</v>
      </c>
      <c r="BO20" s="20">
        <v>0.01</v>
      </c>
      <c r="BP20" s="20">
        <v>0</v>
      </c>
      <c r="BQ20" s="20">
        <v>0</v>
      </c>
      <c r="BR20" s="20">
        <v>0</v>
      </c>
      <c r="BS20" s="20">
        <v>0.42</v>
      </c>
      <c r="BT20" s="20">
        <v>0</v>
      </c>
      <c r="BU20" s="20">
        <v>0</v>
      </c>
      <c r="BV20" s="20">
        <v>1.04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21.81</v>
      </c>
      <c r="CC20" s="24"/>
      <c r="CD20" s="24"/>
      <c r="CE20" s="20">
        <v>0.34</v>
      </c>
      <c r="CF20" s="20"/>
      <c r="CG20" s="20">
        <v>13.48</v>
      </c>
      <c r="CH20" s="20">
        <v>8.06</v>
      </c>
      <c r="CI20" s="20">
        <v>10.77</v>
      </c>
      <c r="CJ20" s="20">
        <v>388.01</v>
      </c>
      <c r="CK20" s="20">
        <v>95.4</v>
      </c>
      <c r="CL20" s="20">
        <v>241.7</v>
      </c>
      <c r="CM20" s="20">
        <v>2.1</v>
      </c>
      <c r="CN20" s="20">
        <v>1.44</v>
      </c>
      <c r="CO20" s="20">
        <v>1.77</v>
      </c>
      <c r="CP20" s="20">
        <v>1.5</v>
      </c>
      <c r="CQ20" s="20">
        <v>0.15</v>
      </c>
      <c r="CR20" s="28"/>
    </row>
    <row r="21" spans="1:96" s="26" customFormat="1" ht="31.5" x14ac:dyDescent="0.25">
      <c r="A21" s="21" t="str">
        <f>"14/2"</f>
        <v>14/2</v>
      </c>
      <c r="B21" s="27" t="s">
        <v>202</v>
      </c>
      <c r="C21" s="23" t="str">
        <f>"150"</f>
        <v>150</v>
      </c>
      <c r="D21" s="23">
        <v>2.02</v>
      </c>
      <c r="E21" s="23">
        <v>0</v>
      </c>
      <c r="F21" s="23">
        <v>3.29</v>
      </c>
      <c r="G21" s="23">
        <v>3.74</v>
      </c>
      <c r="H21" s="23">
        <v>13.71</v>
      </c>
      <c r="I21" s="23">
        <v>90.763354499999991</v>
      </c>
      <c r="J21" s="23">
        <v>0.51</v>
      </c>
      <c r="K21" s="23">
        <v>1.95</v>
      </c>
      <c r="L21" s="23">
        <v>0</v>
      </c>
      <c r="M21" s="23">
        <v>0</v>
      </c>
      <c r="N21" s="23">
        <v>1.3</v>
      </c>
      <c r="O21" s="23">
        <v>10.92</v>
      </c>
      <c r="P21" s="23">
        <v>1.48</v>
      </c>
      <c r="Q21" s="23">
        <v>0</v>
      </c>
      <c r="R21" s="23">
        <v>0</v>
      </c>
      <c r="S21" s="23">
        <v>0.12</v>
      </c>
      <c r="T21" s="23">
        <v>1.0900000000000001</v>
      </c>
      <c r="U21" s="23">
        <v>122.97</v>
      </c>
      <c r="V21" s="23">
        <v>271.11</v>
      </c>
      <c r="W21" s="23">
        <v>12.65</v>
      </c>
      <c r="X21" s="23">
        <v>20.68</v>
      </c>
      <c r="Y21" s="23">
        <v>55.42</v>
      </c>
      <c r="Z21" s="23">
        <v>0.73</v>
      </c>
      <c r="AA21" s="23">
        <v>0</v>
      </c>
      <c r="AB21" s="23">
        <v>583.20000000000005</v>
      </c>
      <c r="AC21" s="23">
        <v>121.35</v>
      </c>
      <c r="AD21" s="23">
        <v>1.55</v>
      </c>
      <c r="AE21" s="23">
        <v>7.0000000000000007E-2</v>
      </c>
      <c r="AF21" s="23">
        <v>0.04</v>
      </c>
      <c r="AG21" s="23">
        <v>0.6</v>
      </c>
      <c r="AH21" s="23">
        <v>1.29</v>
      </c>
      <c r="AI21" s="23">
        <v>3.9</v>
      </c>
      <c r="AJ21" s="20">
        <v>0</v>
      </c>
      <c r="AK21" s="20">
        <v>53.02</v>
      </c>
      <c r="AL21" s="20">
        <v>52.57</v>
      </c>
      <c r="AM21" s="20">
        <v>82.85</v>
      </c>
      <c r="AN21" s="20">
        <v>63.06</v>
      </c>
      <c r="AO21" s="20">
        <v>16.579999999999998</v>
      </c>
      <c r="AP21" s="20">
        <v>48.34</v>
      </c>
      <c r="AQ21" s="20">
        <v>23.29</v>
      </c>
      <c r="AR21" s="20">
        <v>61.39</v>
      </c>
      <c r="AS21" s="20">
        <v>77.16</v>
      </c>
      <c r="AT21" s="20">
        <v>124.14</v>
      </c>
      <c r="AU21" s="20">
        <v>111.67</v>
      </c>
      <c r="AV21" s="20">
        <v>25.33</v>
      </c>
      <c r="AW21" s="20">
        <v>66.36</v>
      </c>
      <c r="AX21" s="20">
        <v>344.89</v>
      </c>
      <c r="AY21" s="20">
        <v>0</v>
      </c>
      <c r="AZ21" s="20">
        <v>66.84</v>
      </c>
      <c r="BA21" s="20">
        <v>64.040000000000006</v>
      </c>
      <c r="BB21" s="20">
        <v>48.39</v>
      </c>
      <c r="BC21" s="20">
        <v>25.63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0.27</v>
      </c>
      <c r="BL21" s="20">
        <v>0</v>
      </c>
      <c r="BM21" s="20">
        <v>0.12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0.85</v>
      </c>
      <c r="BT21" s="20">
        <v>0</v>
      </c>
      <c r="BU21" s="20">
        <v>0</v>
      </c>
      <c r="BV21" s="20">
        <v>2.02</v>
      </c>
      <c r="BW21" s="20">
        <v>0.01</v>
      </c>
      <c r="BX21" s="20">
        <v>0</v>
      </c>
      <c r="BY21" s="20">
        <v>0</v>
      </c>
      <c r="BZ21" s="20">
        <v>0</v>
      </c>
      <c r="CA21" s="20">
        <v>0</v>
      </c>
      <c r="CB21" s="20">
        <v>150.6</v>
      </c>
      <c r="CC21" s="24"/>
      <c r="CD21" s="24"/>
      <c r="CE21" s="20">
        <v>97.2</v>
      </c>
      <c r="CF21" s="20"/>
      <c r="CG21" s="20">
        <v>6</v>
      </c>
      <c r="CH21" s="20">
        <v>3.67</v>
      </c>
      <c r="CI21" s="20">
        <v>4.83</v>
      </c>
      <c r="CJ21" s="20">
        <v>264.38</v>
      </c>
      <c r="CK21" s="20">
        <v>144.85</v>
      </c>
      <c r="CL21" s="20">
        <v>204.62</v>
      </c>
      <c r="CM21" s="20">
        <v>10.92</v>
      </c>
      <c r="CN21" s="20">
        <v>5.0599999999999996</v>
      </c>
      <c r="CO21" s="20">
        <v>8.08</v>
      </c>
      <c r="CP21" s="20">
        <v>0</v>
      </c>
      <c r="CQ21" s="20">
        <v>0.3</v>
      </c>
      <c r="CR21" s="28"/>
    </row>
    <row r="22" spans="1:96" s="26" customFormat="1" ht="47.25" x14ac:dyDescent="0.25">
      <c r="A22" s="21" t="str">
        <f>"7/9"</f>
        <v>7/9</v>
      </c>
      <c r="B22" s="27" t="s">
        <v>203</v>
      </c>
      <c r="C22" s="23" t="str">
        <f>"160"</f>
        <v>160</v>
      </c>
      <c r="D22" s="23">
        <v>12.72</v>
      </c>
      <c r="E22" s="23">
        <v>10.72</v>
      </c>
      <c r="F22" s="23">
        <v>11.36</v>
      </c>
      <c r="G22" s="23">
        <v>0.93</v>
      </c>
      <c r="H22" s="23">
        <v>19.96</v>
      </c>
      <c r="I22" s="23">
        <v>231.69305333333332</v>
      </c>
      <c r="J22" s="23">
        <v>4.29</v>
      </c>
      <c r="K22" s="23">
        <v>0.52</v>
      </c>
      <c r="L22" s="23">
        <v>0</v>
      </c>
      <c r="M22" s="23">
        <v>0</v>
      </c>
      <c r="N22" s="23">
        <v>2.27</v>
      </c>
      <c r="O22" s="23">
        <v>16.010000000000002</v>
      </c>
      <c r="P22" s="23">
        <v>1.69</v>
      </c>
      <c r="Q22" s="23">
        <v>0</v>
      </c>
      <c r="R22" s="23">
        <v>0</v>
      </c>
      <c r="S22" s="23">
        <v>0.31</v>
      </c>
      <c r="T22" s="23">
        <v>2.0699999999999998</v>
      </c>
      <c r="U22" s="23">
        <v>94.41</v>
      </c>
      <c r="V22" s="23">
        <v>414.08</v>
      </c>
      <c r="W22" s="23">
        <v>26.44</v>
      </c>
      <c r="X22" s="23">
        <v>28.4</v>
      </c>
      <c r="Y22" s="23">
        <v>124.46</v>
      </c>
      <c r="Z22" s="23">
        <v>1.65</v>
      </c>
      <c r="AA22" s="23">
        <v>30.4</v>
      </c>
      <c r="AB22" s="23">
        <v>34.130000000000003</v>
      </c>
      <c r="AC22" s="23">
        <v>66.349999999999994</v>
      </c>
      <c r="AD22" s="23">
        <v>0.83</v>
      </c>
      <c r="AE22" s="23">
        <v>0.1</v>
      </c>
      <c r="AF22" s="23">
        <v>0.11</v>
      </c>
      <c r="AG22" s="23">
        <v>5.07</v>
      </c>
      <c r="AH22" s="23">
        <v>10.02</v>
      </c>
      <c r="AI22" s="23">
        <v>6.95</v>
      </c>
      <c r="AJ22" s="20">
        <v>0</v>
      </c>
      <c r="AK22" s="20">
        <v>543.84</v>
      </c>
      <c r="AL22" s="20">
        <v>450.91</v>
      </c>
      <c r="AM22" s="20">
        <v>881.57</v>
      </c>
      <c r="AN22" s="20">
        <v>984.58</v>
      </c>
      <c r="AO22" s="20">
        <v>286.66000000000003</v>
      </c>
      <c r="AP22" s="20">
        <v>540.48</v>
      </c>
      <c r="AQ22" s="20">
        <v>190.94</v>
      </c>
      <c r="AR22" s="20">
        <v>478.08</v>
      </c>
      <c r="AS22" s="20">
        <v>720.39</v>
      </c>
      <c r="AT22" s="20">
        <v>859.21</v>
      </c>
      <c r="AU22" s="20">
        <v>1006.66</v>
      </c>
      <c r="AV22" s="20">
        <v>293.39</v>
      </c>
      <c r="AW22" s="20">
        <v>830.79</v>
      </c>
      <c r="AX22" s="20">
        <v>1697.87</v>
      </c>
      <c r="AY22" s="20">
        <v>86.98</v>
      </c>
      <c r="AZ22" s="20">
        <v>533.95000000000005</v>
      </c>
      <c r="BA22" s="20">
        <v>520.71</v>
      </c>
      <c r="BB22" s="20">
        <v>398.03</v>
      </c>
      <c r="BC22" s="20">
        <v>141.51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</v>
      </c>
      <c r="BL22" s="20">
        <v>0</v>
      </c>
      <c r="BM22" s="20">
        <v>0.04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0.27</v>
      </c>
      <c r="BT22" s="20">
        <v>0</v>
      </c>
      <c r="BU22" s="20">
        <v>0</v>
      </c>
      <c r="BV22" s="20">
        <v>0.42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137.16999999999999</v>
      </c>
      <c r="CC22" s="24"/>
      <c r="CD22" s="24"/>
      <c r="CE22" s="20">
        <v>36.090000000000003</v>
      </c>
      <c r="CF22" s="20"/>
      <c r="CG22" s="20">
        <v>6.74</v>
      </c>
      <c r="CH22" s="20">
        <v>4.17</v>
      </c>
      <c r="CI22" s="20">
        <v>5.46</v>
      </c>
      <c r="CJ22" s="20">
        <v>792.44</v>
      </c>
      <c r="CK22" s="20">
        <v>541.22</v>
      </c>
      <c r="CL22" s="20">
        <v>666.83</v>
      </c>
      <c r="CM22" s="20">
        <v>9.84</v>
      </c>
      <c r="CN22" s="20">
        <v>3.93</v>
      </c>
      <c r="CO22" s="20">
        <v>6.89</v>
      </c>
      <c r="CP22" s="20">
        <v>0</v>
      </c>
      <c r="CQ22" s="20">
        <v>0.27</v>
      </c>
      <c r="CR22" s="28"/>
    </row>
    <row r="23" spans="1:96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4"/>
      <c r="CE23" s="20">
        <v>0</v>
      </c>
      <c r="CF23" s="20"/>
      <c r="CG23" s="20">
        <v>0</v>
      </c>
      <c r="CH23" s="20">
        <v>0</v>
      </c>
      <c r="CI23" s="20">
        <v>0</v>
      </c>
      <c r="CJ23" s="20">
        <v>950</v>
      </c>
      <c r="CK23" s="20">
        <v>366</v>
      </c>
      <c r="CL23" s="20">
        <v>658</v>
      </c>
      <c r="CM23" s="20">
        <v>7.6</v>
      </c>
      <c r="CN23" s="20">
        <v>7.6</v>
      </c>
      <c r="CO23" s="20">
        <v>7.6</v>
      </c>
      <c r="CP23" s="20">
        <v>0</v>
      </c>
      <c r="CQ23" s="20">
        <v>0</v>
      </c>
      <c r="CR23" s="28"/>
    </row>
    <row r="24" spans="1:96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4"/>
      <c r="CE24" s="20">
        <v>0.25</v>
      </c>
      <c r="CF24" s="20"/>
      <c r="CG24" s="20">
        <v>5</v>
      </c>
      <c r="CH24" s="20">
        <v>5</v>
      </c>
      <c r="CI24" s="20">
        <v>5</v>
      </c>
      <c r="CJ24" s="20">
        <v>950</v>
      </c>
      <c r="CK24" s="20">
        <v>366</v>
      </c>
      <c r="CL24" s="20">
        <v>658</v>
      </c>
      <c r="CM24" s="20">
        <v>9.5</v>
      </c>
      <c r="CN24" s="20">
        <v>7.9</v>
      </c>
      <c r="CO24" s="20">
        <v>8.6999999999999993</v>
      </c>
      <c r="CP24" s="20">
        <v>0</v>
      </c>
      <c r="CQ24" s="20">
        <v>0</v>
      </c>
      <c r="CR24" s="28"/>
    </row>
    <row r="25" spans="1:96" s="20" customFormat="1" ht="31.5" x14ac:dyDescent="0.25">
      <c r="A25" s="21" t="str">
        <f>"6/10"</f>
        <v>6/10</v>
      </c>
      <c r="B25" s="27" t="s">
        <v>204</v>
      </c>
      <c r="C25" s="23" t="str">
        <f>"150"</f>
        <v>150</v>
      </c>
      <c r="D25" s="23">
        <v>0.15</v>
      </c>
      <c r="E25" s="23">
        <v>0</v>
      </c>
      <c r="F25" s="23">
        <v>0.06</v>
      </c>
      <c r="G25" s="23">
        <v>0.06</v>
      </c>
      <c r="H25" s="23">
        <v>9.09</v>
      </c>
      <c r="I25" s="23">
        <v>35.472120000000004</v>
      </c>
      <c r="J25" s="23">
        <v>0.02</v>
      </c>
      <c r="K25" s="23">
        <v>0</v>
      </c>
      <c r="L25" s="23">
        <v>0</v>
      </c>
      <c r="M25" s="23">
        <v>0</v>
      </c>
      <c r="N25" s="23">
        <v>8.41</v>
      </c>
      <c r="O25" s="23">
        <v>0</v>
      </c>
      <c r="P25" s="23">
        <v>0.68</v>
      </c>
      <c r="Q25" s="23">
        <v>0</v>
      </c>
      <c r="R25" s="23">
        <v>0</v>
      </c>
      <c r="S25" s="23">
        <v>0.35</v>
      </c>
      <c r="T25" s="23">
        <v>0.14000000000000001</v>
      </c>
      <c r="U25" s="23">
        <v>4.83</v>
      </c>
      <c r="V25" s="23">
        <v>52.2</v>
      </c>
      <c r="W25" s="23">
        <v>5.46</v>
      </c>
      <c r="X25" s="23">
        <v>4.42</v>
      </c>
      <c r="Y25" s="23">
        <v>4.5999999999999996</v>
      </c>
      <c r="Z25" s="23">
        <v>0.21</v>
      </c>
      <c r="AA25" s="23">
        <v>0</v>
      </c>
      <c r="AB25" s="23">
        <v>13.5</v>
      </c>
      <c r="AC25" s="23">
        <v>2.5499999999999998</v>
      </c>
      <c r="AD25" s="23">
        <v>0.11</v>
      </c>
      <c r="AE25" s="23">
        <v>0</v>
      </c>
      <c r="AF25" s="23">
        <v>0.01</v>
      </c>
      <c r="AG25" s="23">
        <v>0.04</v>
      </c>
      <c r="AH25" s="23">
        <v>0.06</v>
      </c>
      <c r="AI25" s="23">
        <v>12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170</v>
      </c>
      <c r="CC25" s="24"/>
      <c r="CD25" s="24"/>
      <c r="CE25" s="20">
        <v>2.25</v>
      </c>
      <c r="CG25" s="20">
        <v>1.1499999999999999</v>
      </c>
      <c r="CH25" s="20">
        <v>1.1499999999999999</v>
      </c>
      <c r="CI25" s="20">
        <v>1.1499999999999999</v>
      </c>
      <c r="CJ25" s="20">
        <v>136.25</v>
      </c>
      <c r="CK25" s="20">
        <v>52.6</v>
      </c>
      <c r="CL25" s="20">
        <v>94.43</v>
      </c>
      <c r="CM25" s="20">
        <v>11.67</v>
      </c>
      <c r="CN25" s="20">
        <v>6.94</v>
      </c>
      <c r="CO25" s="20">
        <v>9.3000000000000007</v>
      </c>
      <c r="CP25" s="20">
        <v>7.5</v>
      </c>
      <c r="CQ25" s="20">
        <v>0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18.59</v>
      </c>
      <c r="E26" s="33">
        <v>10.72</v>
      </c>
      <c r="F26" s="33">
        <v>16.989999999999998</v>
      </c>
      <c r="G26" s="33">
        <v>7.01</v>
      </c>
      <c r="H26" s="33">
        <v>70.599999999999994</v>
      </c>
      <c r="I26" s="33">
        <v>499.92</v>
      </c>
      <c r="J26" s="33">
        <v>5.0999999999999996</v>
      </c>
      <c r="K26" s="33">
        <v>3.64</v>
      </c>
      <c r="L26" s="33">
        <v>0</v>
      </c>
      <c r="M26" s="33">
        <v>0</v>
      </c>
      <c r="N26" s="33">
        <v>17.84</v>
      </c>
      <c r="O26" s="33">
        <v>45.73</v>
      </c>
      <c r="P26" s="33">
        <v>7.03</v>
      </c>
      <c r="Q26" s="33">
        <v>0</v>
      </c>
      <c r="R26" s="33">
        <v>0</v>
      </c>
      <c r="S26" s="33">
        <v>1.1000000000000001</v>
      </c>
      <c r="T26" s="33">
        <v>4.9000000000000004</v>
      </c>
      <c r="U26" s="33">
        <v>470.45</v>
      </c>
      <c r="V26" s="33">
        <v>866.56</v>
      </c>
      <c r="W26" s="33">
        <v>63.67</v>
      </c>
      <c r="X26" s="33">
        <v>72.400000000000006</v>
      </c>
      <c r="Y26" s="33">
        <v>241.37</v>
      </c>
      <c r="Z26" s="33">
        <v>4.08</v>
      </c>
      <c r="AA26" s="33">
        <v>30.4</v>
      </c>
      <c r="AB26" s="33">
        <v>634.39</v>
      </c>
      <c r="AC26" s="33">
        <v>191.04</v>
      </c>
      <c r="AD26" s="33">
        <v>3.73</v>
      </c>
      <c r="AE26" s="33">
        <v>0.23</v>
      </c>
      <c r="AF26" s="33">
        <v>0.18</v>
      </c>
      <c r="AG26" s="33">
        <v>5.96</v>
      </c>
      <c r="AH26" s="33">
        <v>12.06</v>
      </c>
      <c r="AI26" s="33">
        <v>23.33</v>
      </c>
      <c r="AJ26" s="34">
        <v>0</v>
      </c>
      <c r="AK26" s="34">
        <v>769.47</v>
      </c>
      <c r="AL26" s="34">
        <v>658.11</v>
      </c>
      <c r="AM26" s="34">
        <v>1209.68</v>
      </c>
      <c r="AN26" s="34">
        <v>1169.3900000000001</v>
      </c>
      <c r="AO26" s="34">
        <v>355.73</v>
      </c>
      <c r="AP26" s="34">
        <v>700.39</v>
      </c>
      <c r="AQ26" s="34">
        <v>256.36</v>
      </c>
      <c r="AR26" s="34">
        <v>733.48</v>
      </c>
      <c r="AS26" s="34">
        <v>940.71</v>
      </c>
      <c r="AT26" s="34">
        <v>1150.03</v>
      </c>
      <c r="AU26" s="34">
        <v>1384.42</v>
      </c>
      <c r="AV26" s="34">
        <v>386.27</v>
      </c>
      <c r="AW26" s="34">
        <v>1046.8800000000001</v>
      </c>
      <c r="AX26" s="34">
        <v>2974.88</v>
      </c>
      <c r="AY26" s="34">
        <v>86.98</v>
      </c>
      <c r="AZ26" s="34">
        <v>900.21</v>
      </c>
      <c r="BA26" s="34">
        <v>743.39</v>
      </c>
      <c r="BB26" s="34">
        <v>549.64</v>
      </c>
      <c r="BC26" s="34">
        <v>239.51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0.53</v>
      </c>
      <c r="BL26" s="34">
        <v>0</v>
      </c>
      <c r="BM26" s="34">
        <v>0.23</v>
      </c>
      <c r="BN26" s="34">
        <v>0.02</v>
      </c>
      <c r="BO26" s="34">
        <v>0.04</v>
      </c>
      <c r="BP26" s="34">
        <v>0</v>
      </c>
      <c r="BQ26" s="34">
        <v>0</v>
      </c>
      <c r="BR26" s="34">
        <v>0.01</v>
      </c>
      <c r="BS26" s="34">
        <v>1.58</v>
      </c>
      <c r="BT26" s="34">
        <v>0</v>
      </c>
      <c r="BU26" s="34">
        <v>0</v>
      </c>
      <c r="BV26" s="34">
        <v>3.68</v>
      </c>
      <c r="BW26" s="34">
        <v>0.04</v>
      </c>
      <c r="BX26" s="34">
        <v>0</v>
      </c>
      <c r="BY26" s="34">
        <v>0</v>
      </c>
      <c r="BZ26" s="34">
        <v>0</v>
      </c>
      <c r="CA26" s="34">
        <v>0</v>
      </c>
      <c r="CB26" s="34">
        <v>501.51</v>
      </c>
      <c r="CC26" s="25"/>
      <c r="CD26" s="25">
        <f>$I$26/$I$34*100</f>
        <v>47.611428571428569</v>
      </c>
      <c r="CE26" s="34">
        <v>136.13</v>
      </c>
      <c r="CF26" s="34"/>
      <c r="CG26" s="34">
        <v>32.369999999999997</v>
      </c>
      <c r="CH26" s="34">
        <v>22.04</v>
      </c>
      <c r="CI26" s="34">
        <v>27.2</v>
      </c>
      <c r="CJ26" s="34">
        <v>3481.08</v>
      </c>
      <c r="CK26" s="34">
        <v>1566.07</v>
      </c>
      <c r="CL26" s="34">
        <v>2523.58</v>
      </c>
      <c r="CM26" s="34">
        <v>51.63</v>
      </c>
      <c r="CN26" s="34">
        <v>32.869999999999997</v>
      </c>
      <c r="CO26" s="34">
        <v>42.34</v>
      </c>
      <c r="CP26" s="34">
        <v>9</v>
      </c>
      <c r="CQ26" s="34">
        <v>0.72</v>
      </c>
    </row>
    <row r="27" spans="1:96" x14ac:dyDescent="0.25">
      <c r="A27" s="21"/>
      <c r="B27" s="22" t="s">
        <v>113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</row>
    <row r="28" spans="1:96" s="26" customFormat="1" ht="78.75" x14ac:dyDescent="0.25">
      <c r="A28" s="21" t="str">
        <f>"8/4"</f>
        <v>8/4</v>
      </c>
      <c r="B28" s="27" t="s">
        <v>215</v>
      </c>
      <c r="C28" s="23" t="str">
        <f>"150"</f>
        <v>150</v>
      </c>
      <c r="D28" s="23">
        <v>3.25</v>
      </c>
      <c r="E28" s="23">
        <v>0</v>
      </c>
      <c r="F28" s="23">
        <v>5.31</v>
      </c>
      <c r="G28" s="23">
        <v>5.31</v>
      </c>
      <c r="H28" s="23">
        <v>20.21</v>
      </c>
      <c r="I28" s="23">
        <v>139.46332199999998</v>
      </c>
      <c r="J28" s="23">
        <v>0.85</v>
      </c>
      <c r="K28" s="23">
        <v>2.44</v>
      </c>
      <c r="L28" s="23">
        <v>0</v>
      </c>
      <c r="M28" s="23">
        <v>0</v>
      </c>
      <c r="N28" s="23">
        <v>3.25</v>
      </c>
      <c r="O28" s="23">
        <v>15.42</v>
      </c>
      <c r="P28" s="23">
        <v>1.54</v>
      </c>
      <c r="Q28" s="23">
        <v>0</v>
      </c>
      <c r="R28" s="23">
        <v>0</v>
      </c>
      <c r="S28" s="23">
        <v>0</v>
      </c>
      <c r="T28" s="23">
        <v>0.84</v>
      </c>
      <c r="U28" s="23">
        <v>149.09</v>
      </c>
      <c r="V28" s="23">
        <v>88.33</v>
      </c>
      <c r="W28" s="23">
        <v>15.04</v>
      </c>
      <c r="X28" s="23">
        <v>33.17</v>
      </c>
      <c r="Y28" s="23">
        <v>82.69</v>
      </c>
      <c r="Z28" s="23">
        <v>0.96</v>
      </c>
      <c r="AA28" s="23">
        <v>0</v>
      </c>
      <c r="AB28" s="23">
        <v>0</v>
      </c>
      <c r="AC28" s="23">
        <v>0</v>
      </c>
      <c r="AD28" s="23">
        <v>2.08</v>
      </c>
      <c r="AE28" s="23">
        <v>0.1</v>
      </c>
      <c r="AF28" s="23">
        <v>0.02</v>
      </c>
      <c r="AG28" s="23">
        <v>0.23</v>
      </c>
      <c r="AH28" s="23">
        <v>1.24</v>
      </c>
      <c r="AI28" s="23">
        <v>0</v>
      </c>
      <c r="AJ28" s="20">
        <v>0</v>
      </c>
      <c r="AK28" s="20">
        <v>148.18</v>
      </c>
      <c r="AL28" s="20">
        <v>105.31</v>
      </c>
      <c r="AM28" s="20">
        <v>168.02</v>
      </c>
      <c r="AN28" s="20">
        <v>111.13</v>
      </c>
      <c r="AO28" s="20">
        <v>32.28</v>
      </c>
      <c r="AP28" s="20">
        <v>100.55</v>
      </c>
      <c r="AQ28" s="20">
        <v>51.6</v>
      </c>
      <c r="AR28" s="20">
        <v>142.09</v>
      </c>
      <c r="AS28" s="20">
        <v>128.6</v>
      </c>
      <c r="AT28" s="20">
        <v>194.75</v>
      </c>
      <c r="AU28" s="20">
        <v>242.37</v>
      </c>
      <c r="AV28" s="20">
        <v>64.56</v>
      </c>
      <c r="AW28" s="20">
        <v>269.63</v>
      </c>
      <c r="AX28" s="20">
        <v>515.44000000000005</v>
      </c>
      <c r="AY28" s="20">
        <v>0</v>
      </c>
      <c r="AZ28" s="20">
        <v>169.61</v>
      </c>
      <c r="BA28" s="20">
        <v>136</v>
      </c>
      <c r="BB28" s="20">
        <v>117.22</v>
      </c>
      <c r="BC28" s="20">
        <v>74.62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0.01</v>
      </c>
      <c r="BJ28" s="20">
        <v>0</v>
      </c>
      <c r="BK28" s="20">
        <v>0.56999999999999995</v>
      </c>
      <c r="BL28" s="20">
        <v>0</v>
      </c>
      <c r="BM28" s="20">
        <v>0.17</v>
      </c>
      <c r="BN28" s="20">
        <v>0.01</v>
      </c>
      <c r="BO28" s="20">
        <v>0.03</v>
      </c>
      <c r="BP28" s="20">
        <v>0</v>
      </c>
      <c r="BQ28" s="20">
        <v>0</v>
      </c>
      <c r="BR28" s="20">
        <v>0</v>
      </c>
      <c r="BS28" s="20">
        <v>1.44</v>
      </c>
      <c r="BT28" s="20">
        <v>0</v>
      </c>
      <c r="BU28" s="20">
        <v>0</v>
      </c>
      <c r="BV28" s="20">
        <v>2.77</v>
      </c>
      <c r="BW28" s="20">
        <v>0.01</v>
      </c>
      <c r="BX28" s="20">
        <v>0</v>
      </c>
      <c r="BY28" s="20">
        <v>0</v>
      </c>
      <c r="BZ28" s="20">
        <v>0</v>
      </c>
      <c r="CA28" s="20">
        <v>0</v>
      </c>
      <c r="CB28" s="20">
        <v>138.25</v>
      </c>
      <c r="CC28" s="24"/>
      <c r="CD28" s="24"/>
      <c r="CE28" s="20">
        <v>0</v>
      </c>
      <c r="CF28" s="20"/>
      <c r="CG28" s="20">
        <v>19.8</v>
      </c>
      <c r="CH28" s="20">
        <v>9.6</v>
      </c>
      <c r="CI28" s="20">
        <v>14.7</v>
      </c>
      <c r="CJ28" s="20">
        <v>1151.45</v>
      </c>
      <c r="CK28" s="20">
        <v>554.75</v>
      </c>
      <c r="CL28" s="20">
        <v>853.1</v>
      </c>
      <c r="CM28" s="20">
        <v>21.08</v>
      </c>
      <c r="CN28" s="20">
        <v>13.36</v>
      </c>
      <c r="CO28" s="20">
        <v>17.22</v>
      </c>
      <c r="CP28" s="20">
        <v>3</v>
      </c>
      <c r="CQ28" s="20">
        <v>0.38</v>
      </c>
      <c r="CR28" s="28"/>
    </row>
    <row r="29" spans="1:96" s="26" customFormat="1" x14ac:dyDescent="0.25">
      <c r="A29" s="21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2850</v>
      </c>
      <c r="CK29" s="20">
        <v>1098</v>
      </c>
      <c r="CL29" s="20">
        <v>1974</v>
      </c>
      <c r="CM29" s="20">
        <v>22.8</v>
      </c>
      <c r="CN29" s="20">
        <v>22.8</v>
      </c>
      <c r="CO29" s="20">
        <v>22.8</v>
      </c>
      <c r="CP29" s="20">
        <v>0</v>
      </c>
      <c r="CQ29" s="20">
        <v>0</v>
      </c>
      <c r="CR29" s="28"/>
    </row>
    <row r="30" spans="1:96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3.08</v>
      </c>
      <c r="CH30" s="20">
        <v>3.08</v>
      </c>
      <c r="CI30" s="20">
        <v>3.08</v>
      </c>
      <c r="CJ30" s="20">
        <v>341.6</v>
      </c>
      <c r="CK30" s="20">
        <v>136.71</v>
      </c>
      <c r="CL30" s="20">
        <v>239.15</v>
      </c>
      <c r="CM30" s="20">
        <v>33.07</v>
      </c>
      <c r="CN30" s="20">
        <v>19.55</v>
      </c>
      <c r="CO30" s="20">
        <v>26.31</v>
      </c>
      <c r="CP30" s="20">
        <v>3.75</v>
      </c>
      <c r="CQ30" s="20">
        <v>0</v>
      </c>
      <c r="CR30" s="28"/>
    </row>
    <row r="31" spans="1:96" s="20" customFormat="1" x14ac:dyDescent="0.25">
      <c r="A31" s="21" t="str">
        <f>"-"</f>
        <v>-</v>
      </c>
      <c r="B31" s="27" t="s">
        <v>206</v>
      </c>
      <c r="C31" s="23" t="str">
        <f>"10"</f>
        <v>10</v>
      </c>
      <c r="D31" s="23">
        <v>0.04</v>
      </c>
      <c r="E31" s="23">
        <v>0</v>
      </c>
      <c r="F31" s="23">
        <v>0</v>
      </c>
      <c r="G31" s="23">
        <v>0</v>
      </c>
      <c r="H31" s="23">
        <v>6.6</v>
      </c>
      <c r="I31" s="23">
        <v>25.15</v>
      </c>
      <c r="J31" s="23">
        <v>0</v>
      </c>
      <c r="K31" s="23">
        <v>0</v>
      </c>
      <c r="L31" s="23">
        <v>0</v>
      </c>
      <c r="M31" s="23">
        <v>0</v>
      </c>
      <c r="N31" s="23">
        <v>6.5</v>
      </c>
      <c r="O31" s="23">
        <v>0</v>
      </c>
      <c r="P31" s="23">
        <v>0.1</v>
      </c>
      <c r="Q31" s="23">
        <v>0</v>
      </c>
      <c r="R31" s="23">
        <v>0</v>
      </c>
      <c r="S31" s="23">
        <v>0.03</v>
      </c>
      <c r="T31" s="23">
        <v>0.04</v>
      </c>
      <c r="U31" s="23">
        <v>0.1</v>
      </c>
      <c r="V31" s="23">
        <v>12.9</v>
      </c>
      <c r="W31" s="23">
        <v>1.4</v>
      </c>
      <c r="X31" s="23">
        <v>0.7</v>
      </c>
      <c r="Y31" s="23">
        <v>0.9</v>
      </c>
      <c r="Z31" s="23">
        <v>0.13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0.01</v>
      </c>
      <c r="AH31" s="23">
        <v>0.02</v>
      </c>
      <c r="AI31" s="23">
        <v>0.05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3.29</v>
      </c>
      <c r="CC31" s="24"/>
      <c r="CD31" s="24"/>
      <c r="CE31" s="20">
        <v>0</v>
      </c>
      <c r="CG31" s="20">
        <v>3</v>
      </c>
      <c r="CH31" s="20">
        <v>3</v>
      </c>
      <c r="CI31" s="20">
        <v>3</v>
      </c>
      <c r="CJ31" s="20">
        <v>4860</v>
      </c>
      <c r="CK31" s="20">
        <v>3105</v>
      </c>
      <c r="CL31" s="20">
        <v>3982.5</v>
      </c>
      <c r="CM31" s="20">
        <v>3</v>
      </c>
      <c r="CN31" s="20">
        <v>3</v>
      </c>
      <c r="CO31" s="20">
        <v>3</v>
      </c>
      <c r="CP31" s="20">
        <v>0</v>
      </c>
      <c r="CQ31" s="20">
        <v>0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4.68</v>
      </c>
      <c r="E32" s="33">
        <v>0</v>
      </c>
      <c r="F32" s="33">
        <v>5.46</v>
      </c>
      <c r="G32" s="33">
        <v>5.46</v>
      </c>
      <c r="H32" s="33">
        <v>39.9</v>
      </c>
      <c r="I32" s="33">
        <v>223.81</v>
      </c>
      <c r="J32" s="33">
        <v>0.85</v>
      </c>
      <c r="K32" s="33">
        <v>2.44</v>
      </c>
      <c r="L32" s="33">
        <v>0</v>
      </c>
      <c r="M32" s="33">
        <v>0</v>
      </c>
      <c r="N32" s="33">
        <v>13.65</v>
      </c>
      <c r="O32" s="33">
        <v>24.54</v>
      </c>
      <c r="P32" s="33">
        <v>1.71</v>
      </c>
      <c r="Q32" s="33">
        <v>0</v>
      </c>
      <c r="R32" s="33">
        <v>0</v>
      </c>
      <c r="S32" s="33">
        <v>0.03</v>
      </c>
      <c r="T32" s="33">
        <v>1.26</v>
      </c>
      <c r="U32" s="33">
        <v>149.22</v>
      </c>
      <c r="V32" s="33">
        <v>101.34</v>
      </c>
      <c r="W32" s="33">
        <v>16.55</v>
      </c>
      <c r="X32" s="33">
        <v>33.869999999999997</v>
      </c>
      <c r="Y32" s="33">
        <v>83.59</v>
      </c>
      <c r="Z32" s="33">
        <v>1.1000000000000001</v>
      </c>
      <c r="AA32" s="33">
        <v>0</v>
      </c>
      <c r="AB32" s="33">
        <v>0</v>
      </c>
      <c r="AC32" s="33">
        <v>0</v>
      </c>
      <c r="AD32" s="33">
        <v>2.08</v>
      </c>
      <c r="AE32" s="33">
        <v>0.1</v>
      </c>
      <c r="AF32" s="33">
        <v>0.03</v>
      </c>
      <c r="AG32" s="33">
        <v>0.24</v>
      </c>
      <c r="AH32" s="33">
        <v>1.26</v>
      </c>
      <c r="AI32" s="33">
        <v>0.05</v>
      </c>
      <c r="AJ32" s="34">
        <v>0</v>
      </c>
      <c r="AK32" s="34">
        <v>212.03</v>
      </c>
      <c r="AL32" s="34">
        <v>171.78</v>
      </c>
      <c r="AM32" s="34">
        <v>269.81</v>
      </c>
      <c r="AN32" s="34">
        <v>144.88999999999999</v>
      </c>
      <c r="AO32" s="34">
        <v>52.29</v>
      </c>
      <c r="AP32" s="34">
        <v>140.57</v>
      </c>
      <c r="AQ32" s="34">
        <v>66.739999999999995</v>
      </c>
      <c r="AR32" s="34">
        <v>214.47</v>
      </c>
      <c r="AS32" s="34">
        <v>173.49</v>
      </c>
      <c r="AT32" s="34">
        <v>257.39</v>
      </c>
      <c r="AU32" s="34">
        <v>294.05</v>
      </c>
      <c r="AV32" s="34">
        <v>91.71</v>
      </c>
      <c r="AW32" s="34">
        <v>317.64999999999998</v>
      </c>
      <c r="AX32" s="34">
        <v>917.03</v>
      </c>
      <c r="AY32" s="34">
        <v>0</v>
      </c>
      <c r="AZ32" s="34">
        <v>300.45999999999998</v>
      </c>
      <c r="BA32" s="34">
        <v>192.9</v>
      </c>
      <c r="BB32" s="34">
        <v>154.97999999999999</v>
      </c>
      <c r="BC32" s="34">
        <v>104.55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0.01</v>
      </c>
      <c r="BJ32" s="34">
        <v>0</v>
      </c>
      <c r="BK32" s="34">
        <v>0.59</v>
      </c>
      <c r="BL32" s="34">
        <v>0</v>
      </c>
      <c r="BM32" s="34">
        <v>0.17</v>
      </c>
      <c r="BN32" s="34">
        <v>0.01</v>
      </c>
      <c r="BO32" s="34">
        <v>0.03</v>
      </c>
      <c r="BP32" s="34">
        <v>0</v>
      </c>
      <c r="BQ32" s="34">
        <v>0</v>
      </c>
      <c r="BR32" s="34">
        <v>0</v>
      </c>
      <c r="BS32" s="34">
        <v>1.45</v>
      </c>
      <c r="BT32" s="34">
        <v>0</v>
      </c>
      <c r="BU32" s="34">
        <v>0</v>
      </c>
      <c r="BV32" s="34">
        <v>2.83</v>
      </c>
      <c r="BW32" s="34">
        <v>0.02</v>
      </c>
      <c r="BX32" s="34">
        <v>0</v>
      </c>
      <c r="BY32" s="34">
        <v>0</v>
      </c>
      <c r="BZ32" s="34">
        <v>0</v>
      </c>
      <c r="CA32" s="34">
        <v>0</v>
      </c>
      <c r="CB32" s="34">
        <v>299.39</v>
      </c>
      <c r="CC32" s="25"/>
      <c r="CD32" s="25">
        <f>$I$32/$I$34*100</f>
        <v>21.315238095238094</v>
      </c>
      <c r="CE32" s="34">
        <v>0</v>
      </c>
      <c r="CF32" s="34"/>
      <c r="CG32" s="34">
        <v>25.88</v>
      </c>
      <c r="CH32" s="34">
        <v>15.68</v>
      </c>
      <c r="CI32" s="34">
        <v>20.78</v>
      </c>
      <c r="CJ32" s="34">
        <v>9203.0400000000009</v>
      </c>
      <c r="CK32" s="34">
        <v>4894.46</v>
      </c>
      <c r="CL32" s="34">
        <v>7048.75</v>
      </c>
      <c r="CM32" s="34">
        <v>79.95</v>
      </c>
      <c r="CN32" s="34">
        <v>58.71</v>
      </c>
      <c r="CO32" s="34">
        <v>69.33</v>
      </c>
      <c r="CP32" s="34">
        <v>6.75</v>
      </c>
      <c r="CQ32" s="34">
        <v>0.38</v>
      </c>
    </row>
    <row r="33" spans="1:95" s="30" customFormat="1" x14ac:dyDescent="0.25">
      <c r="A33" s="31"/>
      <c r="B33" s="32" t="s">
        <v>117</v>
      </c>
      <c r="C33" s="33"/>
      <c r="D33" s="33">
        <v>38.770000000000003</v>
      </c>
      <c r="E33" s="33">
        <v>23.24</v>
      </c>
      <c r="F33" s="33">
        <v>37.81</v>
      </c>
      <c r="G33" s="33">
        <v>18.579999999999998</v>
      </c>
      <c r="H33" s="33">
        <v>145.94999999999999</v>
      </c>
      <c r="I33" s="33">
        <v>1063.76</v>
      </c>
      <c r="J33" s="33">
        <v>9.6199999999999992</v>
      </c>
      <c r="K33" s="33">
        <v>9.7100000000000009</v>
      </c>
      <c r="L33" s="33">
        <v>0</v>
      </c>
      <c r="M33" s="33">
        <v>0</v>
      </c>
      <c r="N33" s="33">
        <v>46.21</v>
      </c>
      <c r="O33" s="33">
        <v>88.47</v>
      </c>
      <c r="P33" s="33">
        <v>11.28</v>
      </c>
      <c r="Q33" s="33">
        <v>0</v>
      </c>
      <c r="R33" s="33">
        <v>0</v>
      </c>
      <c r="S33" s="33">
        <v>2.5099999999999998</v>
      </c>
      <c r="T33" s="33">
        <v>9</v>
      </c>
      <c r="U33" s="33">
        <v>1104.44</v>
      </c>
      <c r="V33" s="33">
        <v>1268.55</v>
      </c>
      <c r="W33" s="33">
        <v>169.97</v>
      </c>
      <c r="X33" s="33">
        <v>130.36000000000001</v>
      </c>
      <c r="Y33" s="33">
        <v>518.95000000000005</v>
      </c>
      <c r="Z33" s="33">
        <v>7.64</v>
      </c>
      <c r="AA33" s="33">
        <v>177.51</v>
      </c>
      <c r="AB33" s="33">
        <v>741.88</v>
      </c>
      <c r="AC33" s="33">
        <v>456.12</v>
      </c>
      <c r="AD33" s="33">
        <v>9.2899999999999991</v>
      </c>
      <c r="AE33" s="33">
        <v>0.47</v>
      </c>
      <c r="AF33" s="33">
        <v>0.59</v>
      </c>
      <c r="AG33" s="33">
        <v>6.71</v>
      </c>
      <c r="AH33" s="33">
        <v>17.64</v>
      </c>
      <c r="AI33" s="33">
        <v>62.16</v>
      </c>
      <c r="AJ33" s="34">
        <v>0</v>
      </c>
      <c r="AK33" s="34">
        <v>1826.33</v>
      </c>
      <c r="AL33" s="34">
        <v>1509.53</v>
      </c>
      <c r="AM33" s="34">
        <v>2694.52</v>
      </c>
      <c r="AN33" s="34">
        <v>2220.9899999999998</v>
      </c>
      <c r="AO33" s="34">
        <v>841.77</v>
      </c>
      <c r="AP33" s="34">
        <v>1489.91</v>
      </c>
      <c r="AQ33" s="34">
        <v>540.74</v>
      </c>
      <c r="AR33" s="34">
        <v>1694.25</v>
      </c>
      <c r="AS33" s="34">
        <v>1862.5</v>
      </c>
      <c r="AT33" s="34">
        <v>2253.89</v>
      </c>
      <c r="AU33" s="34">
        <v>2915.52</v>
      </c>
      <c r="AV33" s="34">
        <v>849.14</v>
      </c>
      <c r="AW33" s="34">
        <v>1847.3</v>
      </c>
      <c r="AX33" s="34">
        <v>6363.11</v>
      </c>
      <c r="AY33" s="34">
        <v>100.95</v>
      </c>
      <c r="AZ33" s="34">
        <v>1833.11</v>
      </c>
      <c r="BA33" s="34">
        <v>1920.16</v>
      </c>
      <c r="BB33" s="34">
        <v>1217.71</v>
      </c>
      <c r="BC33" s="34">
        <v>672.53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1.46</v>
      </c>
      <c r="BL33" s="34">
        <v>0</v>
      </c>
      <c r="BM33" s="34">
        <v>0.6</v>
      </c>
      <c r="BN33" s="34">
        <v>0.05</v>
      </c>
      <c r="BO33" s="34">
        <v>0.1</v>
      </c>
      <c r="BP33" s="34">
        <v>0</v>
      </c>
      <c r="BQ33" s="34">
        <v>0</v>
      </c>
      <c r="BR33" s="34">
        <v>0.02</v>
      </c>
      <c r="BS33" s="34">
        <v>4.22</v>
      </c>
      <c r="BT33" s="34">
        <v>0</v>
      </c>
      <c r="BU33" s="34">
        <v>0</v>
      </c>
      <c r="BV33" s="34">
        <v>9.93</v>
      </c>
      <c r="BW33" s="34">
        <v>0.06</v>
      </c>
      <c r="BX33" s="34">
        <v>0</v>
      </c>
      <c r="BY33" s="34">
        <v>0</v>
      </c>
      <c r="BZ33" s="34">
        <v>0</v>
      </c>
      <c r="CA33" s="34">
        <v>0</v>
      </c>
      <c r="CB33" s="34">
        <v>1213.24</v>
      </c>
      <c r="CC33" s="25"/>
      <c r="CD33" s="25"/>
      <c r="CE33" s="34">
        <v>301.16000000000003</v>
      </c>
      <c r="CF33" s="34"/>
      <c r="CG33" s="34">
        <v>199.67</v>
      </c>
      <c r="CH33" s="34">
        <v>117.63</v>
      </c>
      <c r="CI33" s="34">
        <v>158.65</v>
      </c>
      <c r="CJ33" s="34">
        <v>19483.16</v>
      </c>
      <c r="CK33" s="34">
        <v>9658</v>
      </c>
      <c r="CL33" s="34">
        <v>14570.58</v>
      </c>
      <c r="CM33" s="34">
        <v>236.43</v>
      </c>
      <c r="CN33" s="34">
        <v>165.16</v>
      </c>
      <c r="CO33" s="34">
        <v>202.38</v>
      </c>
      <c r="CP33" s="34">
        <v>22.09</v>
      </c>
      <c r="CQ33" s="34">
        <v>1.98</v>
      </c>
    </row>
    <row r="34" spans="1:95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7.2700000000000031</v>
      </c>
      <c r="E35" s="23">
        <f t="shared" si="0"/>
        <v>23.24</v>
      </c>
      <c r="F35" s="23">
        <f t="shared" si="0"/>
        <v>2.5600000000000023</v>
      </c>
      <c r="G35" s="23">
        <f t="shared" si="0"/>
        <v>18.579999999999998</v>
      </c>
      <c r="H35" s="23">
        <f t="shared" si="0"/>
        <v>-6.3000000000000114</v>
      </c>
      <c r="I35" s="23">
        <f t="shared" si="0"/>
        <v>13.759999999999991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1268.55</v>
      </c>
      <c r="W35" s="23">
        <f t="shared" si="1"/>
        <v>169.97</v>
      </c>
      <c r="X35" s="23">
        <f t="shared" si="1"/>
        <v>130.36000000000001</v>
      </c>
      <c r="Y35" s="23">
        <f t="shared" si="1"/>
        <v>518.95000000000005</v>
      </c>
      <c r="Z35" s="23">
        <f t="shared" si="1"/>
        <v>7.64</v>
      </c>
      <c r="AA35" s="23">
        <f t="shared" si="1"/>
        <v>177.51</v>
      </c>
      <c r="AB35" s="23">
        <f t="shared" si="1"/>
        <v>741.88</v>
      </c>
      <c r="AC35" s="23">
        <f t="shared" si="1"/>
        <v>118.62</v>
      </c>
      <c r="AD35" s="23">
        <f t="shared" si="1"/>
        <v>9.2899999999999991</v>
      </c>
      <c r="AE35" s="23">
        <f t="shared" si="1"/>
        <v>-0.13000000000000012</v>
      </c>
      <c r="AF35" s="23">
        <f t="shared" si="1"/>
        <v>-8.5000000000000075E-2</v>
      </c>
      <c r="AG35" s="23"/>
      <c r="AH35" s="23"/>
      <c r="AI35" s="23">
        <f>AI33-AI34</f>
        <v>28.409999999999997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158.65</v>
      </c>
      <c r="CJ35" s="20"/>
      <c r="CK35" s="20"/>
      <c r="CL35" s="20">
        <f>CL33-CL34</f>
        <v>14570.58</v>
      </c>
      <c r="CM35" s="20"/>
      <c r="CN35" s="20"/>
      <c r="CO35" s="20">
        <f>CO33-CO34</f>
        <v>202.38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15</v>
      </c>
      <c r="E36" s="23"/>
      <c r="F36" s="23">
        <v>33</v>
      </c>
      <c r="G36" s="23"/>
      <c r="H36" s="23">
        <v>52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207</v>
      </c>
      <c r="D4" s="48" t="s">
        <v>197</v>
      </c>
      <c r="E4" s="49">
        <v>130</v>
      </c>
      <c r="F4" s="50"/>
      <c r="G4" s="49">
        <v>173.721249</v>
      </c>
      <c r="H4" s="49">
        <v>11.64</v>
      </c>
      <c r="I4" s="49">
        <v>13.87</v>
      </c>
      <c r="J4" s="51">
        <v>0.62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20.530314146341457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20</v>
      </c>
      <c r="F7" s="57"/>
      <c r="G7" s="56">
        <v>60.401952209333338</v>
      </c>
      <c r="H7" s="56">
        <v>1.62</v>
      </c>
      <c r="I7" s="56">
        <v>1.1399999999999999</v>
      </c>
      <c r="J7" s="58">
        <v>10.99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30</v>
      </c>
      <c r="F14" s="72"/>
      <c r="G14" s="71">
        <v>39.192908328000001</v>
      </c>
      <c r="H14" s="71">
        <v>0.4</v>
      </c>
      <c r="I14" s="71">
        <v>1.79</v>
      </c>
      <c r="J14" s="73">
        <v>5.95</v>
      </c>
    </row>
    <row r="15" spans="1:10" x14ac:dyDescent="0.25">
      <c r="A15" s="52"/>
      <c r="B15" s="59" t="s">
        <v>143</v>
      </c>
      <c r="C15" s="54" t="s">
        <v>210</v>
      </c>
      <c r="D15" s="55" t="s">
        <v>202</v>
      </c>
      <c r="E15" s="56">
        <v>150</v>
      </c>
      <c r="F15" s="57"/>
      <c r="G15" s="56">
        <v>90.763354499999991</v>
      </c>
      <c r="H15" s="56">
        <v>2.02</v>
      </c>
      <c r="I15" s="56">
        <v>3.29</v>
      </c>
      <c r="J15" s="58">
        <v>13.71</v>
      </c>
    </row>
    <row r="16" spans="1:10" x14ac:dyDescent="0.25">
      <c r="A16" s="52"/>
      <c r="B16" s="59" t="s">
        <v>144</v>
      </c>
      <c r="C16" s="54" t="s">
        <v>211</v>
      </c>
      <c r="D16" s="55" t="s">
        <v>203</v>
      </c>
      <c r="E16" s="56">
        <v>160</v>
      </c>
      <c r="F16" s="57"/>
      <c r="G16" s="56">
        <v>231.69305333333332</v>
      </c>
      <c r="H16" s="56">
        <v>12.72</v>
      </c>
      <c r="I16" s="56">
        <v>11.36</v>
      </c>
      <c r="J16" s="58">
        <v>19.96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150</v>
      </c>
      <c r="F19" s="57"/>
      <c r="G19" s="56">
        <v>35.472120000000004</v>
      </c>
      <c r="H19" s="56">
        <v>0.15</v>
      </c>
      <c r="I19" s="56">
        <v>0.06</v>
      </c>
      <c r="J19" s="58">
        <v>9.09</v>
      </c>
    </row>
    <row r="20" spans="1:10" x14ac:dyDescent="0.25">
      <c r="A20" s="52"/>
      <c r="B20" s="59" t="s">
        <v>152</v>
      </c>
      <c r="C20" s="53"/>
      <c r="D20" s="55"/>
      <c r="E20" s="56"/>
      <c r="F20" s="57"/>
      <c r="G20" s="56"/>
      <c r="H20" s="56"/>
      <c r="I20" s="56"/>
      <c r="J20" s="58"/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ht="30" x14ac:dyDescent="0.25">
      <c r="A23" s="45" t="s">
        <v>113</v>
      </c>
      <c r="B23" s="66" t="s">
        <v>154</v>
      </c>
      <c r="C23" s="47" t="s">
        <v>213</v>
      </c>
      <c r="D23" s="48" t="s">
        <v>215</v>
      </c>
      <c r="E23" s="49">
        <v>150</v>
      </c>
      <c r="F23" s="50"/>
      <c r="G23" s="49">
        <v>139.46332199999998</v>
      </c>
      <c r="H23" s="49">
        <v>3.25</v>
      </c>
      <c r="I23" s="49">
        <v>5.31</v>
      </c>
      <c r="J23" s="51">
        <v>20.21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150</v>
      </c>
      <c r="F25" s="77"/>
      <c r="G25" s="76">
        <v>14.414604000000001</v>
      </c>
      <c r="H25" s="76">
        <v>0.06</v>
      </c>
      <c r="I25" s="76">
        <v>0.01</v>
      </c>
      <c r="J25" s="78">
        <v>3.71</v>
      </c>
    </row>
    <row r="26" spans="1:10" ht="15.75" thickBot="1" x14ac:dyDescent="0.3">
      <c r="A26" s="60"/>
      <c r="B26" s="61"/>
      <c r="C26" s="86" t="s">
        <v>122</v>
      </c>
      <c r="D26" s="62" t="s">
        <v>206</v>
      </c>
      <c r="E26" s="63">
        <v>10</v>
      </c>
      <c r="F26" s="64"/>
      <c r="G26" s="63">
        <v>25.15</v>
      </c>
      <c r="H26" s="63">
        <v>0.04</v>
      </c>
      <c r="I26" s="63">
        <v>0</v>
      </c>
      <c r="J26" s="65">
        <v>6.6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45167.355497685188</v>
      </c>
    </row>
    <row r="2" spans="1:2" ht="12.75" customHeight="1" x14ac:dyDescent="0.2">
      <c r="A2" s="83" t="s">
        <v>161</v>
      </c>
      <c r="B2" s="84">
        <v>45176.452662037038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214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"30 августа 2023 г."</f>
        <v>30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(10)'!B3&lt;&gt;"",'Dop (10)'!B3,"")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0" customFormat="1" ht="31.5" x14ac:dyDescent="0.25">
      <c r="A13" s="21" t="str">
        <f>"12/4"</f>
        <v>12/4</v>
      </c>
      <c r="B13" s="27" t="s">
        <v>217</v>
      </c>
      <c r="C13" s="23" t="str">
        <f>"180"</f>
        <v>180</v>
      </c>
      <c r="D13" s="23">
        <v>7.83</v>
      </c>
      <c r="E13" s="23">
        <v>0.05</v>
      </c>
      <c r="F13" s="23">
        <v>9.93</v>
      </c>
      <c r="G13" s="23">
        <v>2.38</v>
      </c>
      <c r="H13" s="23">
        <v>45.88</v>
      </c>
      <c r="I13" s="23">
        <v>303.50603519999999</v>
      </c>
      <c r="J13" s="23">
        <v>6</v>
      </c>
      <c r="K13" s="23">
        <v>0.27</v>
      </c>
      <c r="L13" s="23">
        <v>0</v>
      </c>
      <c r="M13" s="23">
        <v>0</v>
      </c>
      <c r="N13" s="23">
        <v>1.19</v>
      </c>
      <c r="O13" s="23">
        <v>42.33</v>
      </c>
      <c r="P13" s="23">
        <v>2.36</v>
      </c>
      <c r="Q13" s="23">
        <v>0</v>
      </c>
      <c r="R13" s="23">
        <v>0</v>
      </c>
      <c r="S13" s="23">
        <v>0</v>
      </c>
      <c r="T13" s="23">
        <v>1.17</v>
      </c>
      <c r="U13" s="23">
        <v>147.31</v>
      </c>
      <c r="V13" s="23">
        <v>135.13999999999999</v>
      </c>
      <c r="W13" s="23">
        <v>19.41</v>
      </c>
      <c r="X13" s="23">
        <v>52.06</v>
      </c>
      <c r="Y13" s="23">
        <v>147.97</v>
      </c>
      <c r="Z13" s="23">
        <v>1.72</v>
      </c>
      <c r="AA13" s="23">
        <v>38.229999999999997</v>
      </c>
      <c r="AB13" s="23">
        <v>44.35</v>
      </c>
      <c r="AC13" s="23">
        <v>72.680000000000007</v>
      </c>
      <c r="AD13" s="23">
        <v>0.32</v>
      </c>
      <c r="AE13" s="23">
        <v>0.22</v>
      </c>
      <c r="AF13" s="23">
        <v>0.03</v>
      </c>
      <c r="AG13" s="23">
        <v>0.92</v>
      </c>
      <c r="AH13" s="23">
        <v>3.33</v>
      </c>
      <c r="AI13" s="23">
        <v>0</v>
      </c>
      <c r="AJ13" s="20">
        <v>0</v>
      </c>
      <c r="AK13" s="20">
        <v>320.74</v>
      </c>
      <c r="AL13" s="20">
        <v>293.56</v>
      </c>
      <c r="AM13" s="20">
        <v>1042.98</v>
      </c>
      <c r="AN13" s="20">
        <v>197.76</v>
      </c>
      <c r="AO13" s="20">
        <v>201.45</v>
      </c>
      <c r="AP13" s="20">
        <v>273.77</v>
      </c>
      <c r="AQ13" s="20">
        <v>124.57</v>
      </c>
      <c r="AR13" s="20">
        <v>395.18</v>
      </c>
      <c r="AS13" s="20">
        <v>729.79</v>
      </c>
      <c r="AT13" s="20">
        <v>289.26</v>
      </c>
      <c r="AU13" s="20">
        <v>443.57</v>
      </c>
      <c r="AV13" s="20">
        <v>178.2</v>
      </c>
      <c r="AW13" s="20">
        <v>204.56</v>
      </c>
      <c r="AX13" s="20">
        <v>1511.53</v>
      </c>
      <c r="AY13" s="20">
        <v>0</v>
      </c>
      <c r="AZ13" s="20">
        <v>551.25</v>
      </c>
      <c r="BA13" s="20">
        <v>477.21</v>
      </c>
      <c r="BB13" s="20">
        <v>280.13</v>
      </c>
      <c r="BC13" s="20">
        <v>122.43</v>
      </c>
      <c r="BD13" s="20">
        <v>0.36</v>
      </c>
      <c r="BE13" s="20">
        <v>0.08</v>
      </c>
      <c r="BF13" s="20">
        <v>7.0000000000000007E-2</v>
      </c>
      <c r="BG13" s="20">
        <v>0.18</v>
      </c>
      <c r="BH13" s="20">
        <v>0.23</v>
      </c>
      <c r="BI13" s="20">
        <v>0.75</v>
      </c>
      <c r="BJ13" s="20">
        <v>0</v>
      </c>
      <c r="BK13" s="20">
        <v>2.4900000000000002</v>
      </c>
      <c r="BL13" s="20">
        <v>0</v>
      </c>
      <c r="BM13" s="20">
        <v>0.75</v>
      </c>
      <c r="BN13" s="20">
        <v>0.01</v>
      </c>
      <c r="BO13" s="20">
        <v>0</v>
      </c>
      <c r="BP13" s="20">
        <v>0</v>
      </c>
      <c r="BQ13" s="20">
        <v>0.08</v>
      </c>
      <c r="BR13" s="20">
        <v>0.28000000000000003</v>
      </c>
      <c r="BS13" s="20">
        <v>2.4900000000000002</v>
      </c>
      <c r="BT13" s="20">
        <v>0</v>
      </c>
      <c r="BU13" s="20">
        <v>0</v>
      </c>
      <c r="BV13" s="20">
        <v>1.41</v>
      </c>
      <c r="BW13" s="20">
        <v>0.03</v>
      </c>
      <c r="BX13" s="20">
        <v>0</v>
      </c>
      <c r="BY13" s="20">
        <v>0</v>
      </c>
      <c r="BZ13" s="20">
        <v>0</v>
      </c>
      <c r="CA13" s="20">
        <v>0</v>
      </c>
      <c r="CB13" s="20">
        <v>141.41</v>
      </c>
      <c r="CC13" s="24"/>
      <c r="CD13" s="24"/>
      <c r="CE13" s="20">
        <v>45.62</v>
      </c>
      <c r="CG13" s="20">
        <v>11.48</v>
      </c>
      <c r="CH13" s="20">
        <v>7.3</v>
      </c>
      <c r="CI13" s="20">
        <v>9.39</v>
      </c>
      <c r="CJ13" s="20">
        <v>1600.67</v>
      </c>
      <c r="CK13" s="20">
        <v>784.63</v>
      </c>
      <c r="CL13" s="20">
        <v>1192.6500000000001</v>
      </c>
      <c r="CM13" s="20">
        <v>22.68</v>
      </c>
      <c r="CN13" s="20">
        <v>14.26</v>
      </c>
      <c r="CO13" s="20">
        <v>18.47</v>
      </c>
      <c r="CP13" s="20">
        <v>0</v>
      </c>
      <c r="CQ13" s="20">
        <v>0.36</v>
      </c>
      <c r="CR13" s="29"/>
    </row>
    <row r="14" spans="1:96" s="30" customFormat="1" ht="31.5" x14ac:dyDescent="0.25">
      <c r="A14" s="31"/>
      <c r="B14" s="32" t="s">
        <v>101</v>
      </c>
      <c r="C14" s="33"/>
      <c r="D14" s="33">
        <v>9.2799999999999994</v>
      </c>
      <c r="E14" s="33">
        <v>0.05</v>
      </c>
      <c r="F14" s="33">
        <v>10.09</v>
      </c>
      <c r="G14" s="33">
        <v>2.5299999999999998</v>
      </c>
      <c r="H14" s="33">
        <v>60.32</v>
      </c>
      <c r="I14" s="33">
        <v>368.82</v>
      </c>
      <c r="J14" s="33">
        <v>6</v>
      </c>
      <c r="K14" s="33">
        <v>0.27</v>
      </c>
      <c r="L14" s="33">
        <v>0</v>
      </c>
      <c r="M14" s="33">
        <v>0</v>
      </c>
      <c r="N14" s="33">
        <v>6.34</v>
      </c>
      <c r="O14" s="33">
        <v>51.45</v>
      </c>
      <c r="P14" s="33">
        <v>2.5299999999999998</v>
      </c>
      <c r="Q14" s="33">
        <v>0</v>
      </c>
      <c r="R14" s="33">
        <v>0</v>
      </c>
      <c r="S14" s="33">
        <v>0.28000000000000003</v>
      </c>
      <c r="T14" s="33">
        <v>1.58</v>
      </c>
      <c r="U14" s="33">
        <v>147.88999999999999</v>
      </c>
      <c r="V14" s="33">
        <v>143.16</v>
      </c>
      <c r="W14" s="33">
        <v>21.45</v>
      </c>
      <c r="X14" s="33">
        <v>52.62</v>
      </c>
      <c r="Y14" s="33">
        <v>148.97</v>
      </c>
      <c r="Z14" s="33">
        <v>1.76</v>
      </c>
      <c r="AA14" s="33">
        <v>38.229999999999997</v>
      </c>
      <c r="AB14" s="33">
        <v>44.79</v>
      </c>
      <c r="AC14" s="33">
        <v>72.78</v>
      </c>
      <c r="AD14" s="33">
        <v>0.33</v>
      </c>
      <c r="AE14" s="33">
        <v>0.22</v>
      </c>
      <c r="AF14" s="33">
        <v>0.03</v>
      </c>
      <c r="AG14" s="33">
        <v>0.93</v>
      </c>
      <c r="AH14" s="33">
        <v>3.34</v>
      </c>
      <c r="AI14" s="33">
        <v>0.78</v>
      </c>
      <c r="AJ14" s="34">
        <v>0</v>
      </c>
      <c r="AK14" s="34">
        <v>385.26</v>
      </c>
      <c r="AL14" s="34">
        <v>360.79</v>
      </c>
      <c r="AM14" s="34">
        <v>1145.3900000000001</v>
      </c>
      <c r="AN14" s="34">
        <v>232.66</v>
      </c>
      <c r="AO14" s="34">
        <v>221.75</v>
      </c>
      <c r="AP14" s="34">
        <v>314.98</v>
      </c>
      <c r="AQ14" s="34">
        <v>139.69999999999999</v>
      </c>
      <c r="AR14" s="34">
        <v>469.1</v>
      </c>
      <c r="AS14" s="34">
        <v>774.69</v>
      </c>
      <c r="AT14" s="34">
        <v>351.9</v>
      </c>
      <c r="AU14" s="34">
        <v>495.25</v>
      </c>
      <c r="AV14" s="34">
        <v>206.21</v>
      </c>
      <c r="AW14" s="34">
        <v>252.59</v>
      </c>
      <c r="AX14" s="34">
        <v>1913.12</v>
      </c>
      <c r="AY14" s="34">
        <v>0</v>
      </c>
      <c r="AZ14" s="34">
        <v>682.1</v>
      </c>
      <c r="BA14" s="34">
        <v>534.11</v>
      </c>
      <c r="BB14" s="34">
        <v>317.89</v>
      </c>
      <c r="BC14" s="34">
        <v>152.36000000000001</v>
      </c>
      <c r="BD14" s="34">
        <v>0.36</v>
      </c>
      <c r="BE14" s="34">
        <v>0.08</v>
      </c>
      <c r="BF14" s="34">
        <v>7.0000000000000007E-2</v>
      </c>
      <c r="BG14" s="34">
        <v>0.18</v>
      </c>
      <c r="BH14" s="34">
        <v>0.23</v>
      </c>
      <c r="BI14" s="34">
        <v>0.75</v>
      </c>
      <c r="BJ14" s="34">
        <v>0</v>
      </c>
      <c r="BK14" s="34">
        <v>2.5099999999999998</v>
      </c>
      <c r="BL14" s="34">
        <v>0</v>
      </c>
      <c r="BM14" s="34">
        <v>0.75</v>
      </c>
      <c r="BN14" s="34">
        <v>0.01</v>
      </c>
      <c r="BO14" s="34">
        <v>0</v>
      </c>
      <c r="BP14" s="34">
        <v>0</v>
      </c>
      <c r="BQ14" s="34">
        <v>0.08</v>
      </c>
      <c r="BR14" s="34">
        <v>0.28000000000000003</v>
      </c>
      <c r="BS14" s="34">
        <v>2.5</v>
      </c>
      <c r="BT14" s="34">
        <v>0</v>
      </c>
      <c r="BU14" s="34">
        <v>0</v>
      </c>
      <c r="BV14" s="34">
        <v>1.46</v>
      </c>
      <c r="BW14" s="34">
        <v>0.03</v>
      </c>
      <c r="BX14" s="34">
        <v>0</v>
      </c>
      <c r="BY14" s="34">
        <v>0</v>
      </c>
      <c r="BZ14" s="34">
        <v>0</v>
      </c>
      <c r="CA14" s="34">
        <v>0</v>
      </c>
      <c r="CB14" s="34">
        <v>348.67</v>
      </c>
      <c r="CC14" s="25"/>
      <c r="CD14" s="25">
        <f>$I$14/$I$35*100</f>
        <v>27.32</v>
      </c>
      <c r="CE14" s="34">
        <v>45.7</v>
      </c>
      <c r="CF14" s="34"/>
      <c r="CG14" s="34">
        <v>15.79</v>
      </c>
      <c r="CH14" s="34">
        <v>11.46</v>
      </c>
      <c r="CI14" s="34">
        <v>13.63</v>
      </c>
      <c r="CJ14" s="34">
        <v>2446.13</v>
      </c>
      <c r="CK14" s="34">
        <v>1117.4100000000001</v>
      </c>
      <c r="CL14" s="34">
        <v>1781.77</v>
      </c>
      <c r="CM14" s="34">
        <v>70.87</v>
      </c>
      <c r="CN14" s="34">
        <v>44.13</v>
      </c>
      <c r="CO14" s="34">
        <v>57.5</v>
      </c>
      <c r="CP14" s="34">
        <v>4.88</v>
      </c>
      <c r="CQ14" s="34">
        <v>0.36</v>
      </c>
    </row>
    <row r="15" spans="1:96" x14ac:dyDescent="0.25">
      <c r="A15" s="21"/>
      <c r="B15" s="22" t="s">
        <v>102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4"/>
      <c r="CD15" s="24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</row>
    <row r="16" spans="1:96" s="20" customFormat="1" x14ac:dyDescent="0.25">
      <c r="A16" s="21" t="str">
        <f>"-"</f>
        <v>-</v>
      </c>
      <c r="B16" s="27" t="s">
        <v>218</v>
      </c>
      <c r="C16" s="23" t="str">
        <f>"200"</f>
        <v>200</v>
      </c>
      <c r="D16" s="23">
        <v>0.9</v>
      </c>
      <c r="E16" s="23">
        <v>0</v>
      </c>
      <c r="F16" s="23">
        <v>0.2</v>
      </c>
      <c r="G16" s="23">
        <v>0.2</v>
      </c>
      <c r="H16" s="23">
        <v>10.3</v>
      </c>
      <c r="I16" s="23">
        <v>44.48</v>
      </c>
      <c r="J16" s="23">
        <v>0</v>
      </c>
      <c r="K16" s="23">
        <v>0</v>
      </c>
      <c r="L16" s="23">
        <v>0</v>
      </c>
      <c r="M16" s="23">
        <v>0</v>
      </c>
      <c r="N16" s="23">
        <v>8.1</v>
      </c>
      <c r="O16" s="23">
        <v>0</v>
      </c>
      <c r="P16" s="23">
        <v>2.2000000000000002</v>
      </c>
      <c r="Q16" s="23">
        <v>0</v>
      </c>
      <c r="R16" s="23">
        <v>0</v>
      </c>
      <c r="S16" s="23">
        <v>1.3</v>
      </c>
      <c r="T16" s="23">
        <v>0.5</v>
      </c>
      <c r="U16" s="23">
        <v>13</v>
      </c>
      <c r="V16" s="23">
        <v>197</v>
      </c>
      <c r="W16" s="23">
        <v>34</v>
      </c>
      <c r="X16" s="23">
        <v>13</v>
      </c>
      <c r="Y16" s="23">
        <v>23</v>
      </c>
      <c r="Z16" s="23">
        <v>0.3</v>
      </c>
      <c r="AA16" s="23">
        <v>0</v>
      </c>
      <c r="AB16" s="23">
        <v>50</v>
      </c>
      <c r="AC16" s="23">
        <v>8</v>
      </c>
      <c r="AD16" s="23">
        <v>0.2</v>
      </c>
      <c r="AE16" s="23">
        <v>0.04</v>
      </c>
      <c r="AF16" s="23">
        <v>0.03</v>
      </c>
      <c r="AG16" s="23">
        <v>0.2</v>
      </c>
      <c r="AH16" s="23">
        <v>0.3</v>
      </c>
      <c r="AI16" s="23">
        <v>60</v>
      </c>
      <c r="AJ16" s="20">
        <v>0</v>
      </c>
      <c r="AK16" s="20">
        <v>35</v>
      </c>
      <c r="AL16" s="20">
        <v>27</v>
      </c>
      <c r="AM16" s="20">
        <v>20</v>
      </c>
      <c r="AN16" s="20">
        <v>36</v>
      </c>
      <c r="AO16" s="20">
        <v>13</v>
      </c>
      <c r="AP16" s="20">
        <v>13</v>
      </c>
      <c r="AQ16" s="20">
        <v>6</v>
      </c>
      <c r="AR16" s="20">
        <v>27</v>
      </c>
      <c r="AS16" s="20">
        <v>43</v>
      </c>
      <c r="AT16" s="20">
        <v>56</v>
      </c>
      <c r="AU16" s="20">
        <v>99</v>
      </c>
      <c r="AV16" s="20">
        <v>15</v>
      </c>
      <c r="AW16" s="20">
        <v>82</v>
      </c>
      <c r="AX16" s="20">
        <v>82</v>
      </c>
      <c r="AY16" s="20">
        <v>0</v>
      </c>
      <c r="AZ16" s="20">
        <v>40</v>
      </c>
      <c r="BA16" s="20">
        <v>28</v>
      </c>
      <c r="BB16" s="20">
        <v>14</v>
      </c>
      <c r="BC16" s="20">
        <v>9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86.8</v>
      </c>
      <c r="CC16" s="24"/>
      <c r="CD16" s="24"/>
      <c r="CE16" s="20">
        <v>8.33</v>
      </c>
      <c r="CG16" s="20">
        <v>2</v>
      </c>
      <c r="CH16" s="20">
        <v>2</v>
      </c>
      <c r="CI16" s="20">
        <v>2</v>
      </c>
      <c r="CJ16" s="20">
        <v>200</v>
      </c>
      <c r="CK16" s="20">
        <v>82</v>
      </c>
      <c r="CL16" s="20">
        <v>141</v>
      </c>
      <c r="CM16" s="20">
        <v>46.8</v>
      </c>
      <c r="CN16" s="20">
        <v>46.8</v>
      </c>
      <c r="CO16" s="20">
        <v>46.8</v>
      </c>
      <c r="CP16" s="20">
        <v>0</v>
      </c>
      <c r="CQ16" s="20">
        <v>0</v>
      </c>
      <c r="CR16" s="29"/>
    </row>
    <row r="17" spans="1:96" s="30" customFormat="1" x14ac:dyDescent="0.25">
      <c r="A17" s="31"/>
      <c r="B17" s="32" t="s">
        <v>104</v>
      </c>
      <c r="C17" s="33"/>
      <c r="D17" s="33">
        <v>0.9</v>
      </c>
      <c r="E17" s="33">
        <v>0</v>
      </c>
      <c r="F17" s="33">
        <v>0.2</v>
      </c>
      <c r="G17" s="33">
        <v>0.2</v>
      </c>
      <c r="H17" s="33">
        <v>10.3</v>
      </c>
      <c r="I17" s="33">
        <v>44.48</v>
      </c>
      <c r="J17" s="33">
        <v>0</v>
      </c>
      <c r="K17" s="33">
        <v>0</v>
      </c>
      <c r="L17" s="33">
        <v>0</v>
      </c>
      <c r="M17" s="33">
        <v>0</v>
      </c>
      <c r="N17" s="33">
        <v>8.1</v>
      </c>
      <c r="O17" s="33">
        <v>0</v>
      </c>
      <c r="P17" s="33">
        <v>2.2000000000000002</v>
      </c>
      <c r="Q17" s="33">
        <v>0</v>
      </c>
      <c r="R17" s="33">
        <v>0</v>
      </c>
      <c r="S17" s="33">
        <v>1.3</v>
      </c>
      <c r="T17" s="33">
        <v>0.5</v>
      </c>
      <c r="U17" s="33">
        <v>13</v>
      </c>
      <c r="V17" s="33">
        <v>197</v>
      </c>
      <c r="W17" s="33">
        <v>34</v>
      </c>
      <c r="X17" s="33">
        <v>13</v>
      </c>
      <c r="Y17" s="33">
        <v>23</v>
      </c>
      <c r="Z17" s="33">
        <v>0.3</v>
      </c>
      <c r="AA17" s="33">
        <v>0</v>
      </c>
      <c r="AB17" s="33">
        <v>50</v>
      </c>
      <c r="AC17" s="33">
        <v>8</v>
      </c>
      <c r="AD17" s="33">
        <v>0.2</v>
      </c>
      <c r="AE17" s="33">
        <v>0.04</v>
      </c>
      <c r="AF17" s="33">
        <v>0.03</v>
      </c>
      <c r="AG17" s="33">
        <v>0.2</v>
      </c>
      <c r="AH17" s="33">
        <v>0.3</v>
      </c>
      <c r="AI17" s="33">
        <v>60</v>
      </c>
      <c r="AJ17" s="34">
        <v>0</v>
      </c>
      <c r="AK17" s="34">
        <v>35</v>
      </c>
      <c r="AL17" s="34">
        <v>27</v>
      </c>
      <c r="AM17" s="34">
        <v>20</v>
      </c>
      <c r="AN17" s="34">
        <v>36</v>
      </c>
      <c r="AO17" s="34">
        <v>13</v>
      </c>
      <c r="AP17" s="34">
        <v>13</v>
      </c>
      <c r="AQ17" s="34">
        <v>6</v>
      </c>
      <c r="AR17" s="34">
        <v>27</v>
      </c>
      <c r="AS17" s="34">
        <v>43</v>
      </c>
      <c r="AT17" s="34">
        <v>56</v>
      </c>
      <c r="AU17" s="34">
        <v>99</v>
      </c>
      <c r="AV17" s="34">
        <v>15</v>
      </c>
      <c r="AW17" s="34">
        <v>82</v>
      </c>
      <c r="AX17" s="34">
        <v>82</v>
      </c>
      <c r="AY17" s="34">
        <v>0</v>
      </c>
      <c r="AZ17" s="34">
        <v>40</v>
      </c>
      <c r="BA17" s="34">
        <v>28</v>
      </c>
      <c r="BB17" s="34">
        <v>14</v>
      </c>
      <c r="BC17" s="34">
        <v>9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86.8</v>
      </c>
      <c r="CC17" s="25"/>
      <c r="CD17" s="25">
        <f>$I$17/$I$35*100</f>
        <v>3.2948148148148144</v>
      </c>
      <c r="CE17" s="34">
        <v>8.33</v>
      </c>
      <c r="CF17" s="34"/>
      <c r="CG17" s="34">
        <v>2</v>
      </c>
      <c r="CH17" s="34">
        <v>2</v>
      </c>
      <c r="CI17" s="34">
        <v>2</v>
      </c>
      <c r="CJ17" s="34">
        <v>200</v>
      </c>
      <c r="CK17" s="34">
        <v>82</v>
      </c>
      <c r="CL17" s="34">
        <v>141</v>
      </c>
      <c r="CM17" s="34">
        <v>46.8</v>
      </c>
      <c r="CN17" s="34">
        <v>46.8</v>
      </c>
      <c r="CO17" s="34">
        <v>46.8</v>
      </c>
      <c r="CP17" s="34">
        <v>0</v>
      </c>
      <c r="CQ17" s="34">
        <v>0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"20"</f>
        <v>20</v>
      </c>
      <c r="D19" s="23">
        <v>1.32</v>
      </c>
      <c r="E19" s="23">
        <v>0</v>
      </c>
      <c r="F19" s="23">
        <v>0.13</v>
      </c>
      <c r="G19" s="23">
        <v>0.13</v>
      </c>
      <c r="H19" s="23">
        <v>9.3800000000000008</v>
      </c>
      <c r="I19" s="23">
        <v>44.780199999999994</v>
      </c>
      <c r="J19" s="23">
        <v>0</v>
      </c>
      <c r="K19" s="23">
        <v>0</v>
      </c>
      <c r="L19" s="23">
        <v>0</v>
      </c>
      <c r="M19" s="23">
        <v>0</v>
      </c>
      <c r="N19" s="23">
        <v>0.22</v>
      </c>
      <c r="O19" s="23">
        <v>9.1199999999999992</v>
      </c>
      <c r="P19" s="23">
        <v>0.04</v>
      </c>
      <c r="Q19" s="23">
        <v>0</v>
      </c>
      <c r="R19" s="23">
        <v>0</v>
      </c>
      <c r="S19" s="23">
        <v>0</v>
      </c>
      <c r="T19" s="23">
        <v>0.36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63.86</v>
      </c>
      <c r="AL19" s="20">
        <v>66.47</v>
      </c>
      <c r="AM19" s="20">
        <v>101.79</v>
      </c>
      <c r="AN19" s="20">
        <v>33.76</v>
      </c>
      <c r="AO19" s="20">
        <v>20.010000000000002</v>
      </c>
      <c r="AP19" s="20">
        <v>40.020000000000003</v>
      </c>
      <c r="AQ19" s="20">
        <v>15.14</v>
      </c>
      <c r="AR19" s="20">
        <v>72.38</v>
      </c>
      <c r="AS19" s="20">
        <v>44.89</v>
      </c>
      <c r="AT19" s="20">
        <v>62.64</v>
      </c>
      <c r="AU19" s="20">
        <v>51.68</v>
      </c>
      <c r="AV19" s="20">
        <v>27.14</v>
      </c>
      <c r="AW19" s="20">
        <v>48.02</v>
      </c>
      <c r="AX19" s="20">
        <v>401.59</v>
      </c>
      <c r="AY19" s="20">
        <v>0</v>
      </c>
      <c r="AZ19" s="20">
        <v>130.85</v>
      </c>
      <c r="BA19" s="20">
        <v>56.9</v>
      </c>
      <c r="BB19" s="20">
        <v>37.76</v>
      </c>
      <c r="BC19" s="20">
        <v>29.93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0.06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7.82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950</v>
      </c>
      <c r="CK19" s="20">
        <v>366</v>
      </c>
      <c r="CL19" s="20">
        <v>658</v>
      </c>
      <c r="CM19" s="20">
        <v>7.6</v>
      </c>
      <c r="CN19" s="20">
        <v>7.6</v>
      </c>
      <c r="CO19" s="20">
        <v>7.6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"816"</f>
        <v>816</v>
      </c>
      <c r="B20" s="27" t="s">
        <v>106</v>
      </c>
      <c r="C20" s="23" t="str">
        <f>"30"</f>
        <v>30</v>
      </c>
      <c r="D20" s="23">
        <v>1.98</v>
      </c>
      <c r="E20" s="23">
        <v>0</v>
      </c>
      <c r="F20" s="23">
        <v>0.36</v>
      </c>
      <c r="G20" s="23">
        <v>0.36</v>
      </c>
      <c r="H20" s="23">
        <v>12.51</v>
      </c>
      <c r="I20" s="23">
        <v>58.013999999999996</v>
      </c>
      <c r="J20" s="23">
        <v>0.06</v>
      </c>
      <c r="K20" s="23">
        <v>0</v>
      </c>
      <c r="L20" s="23">
        <v>0</v>
      </c>
      <c r="M20" s="23">
        <v>0</v>
      </c>
      <c r="N20" s="23">
        <v>0.36</v>
      </c>
      <c r="O20" s="23">
        <v>9.66</v>
      </c>
      <c r="P20" s="23">
        <v>2.4900000000000002</v>
      </c>
      <c r="Q20" s="23">
        <v>0</v>
      </c>
      <c r="R20" s="23">
        <v>0</v>
      </c>
      <c r="S20" s="23">
        <v>0.3</v>
      </c>
      <c r="T20" s="23">
        <v>0.75</v>
      </c>
      <c r="U20" s="23">
        <v>183</v>
      </c>
      <c r="V20" s="23">
        <v>73.5</v>
      </c>
      <c r="W20" s="23">
        <v>10.5</v>
      </c>
      <c r="X20" s="23">
        <v>14.1</v>
      </c>
      <c r="Y20" s="23">
        <v>47.4</v>
      </c>
      <c r="Z20" s="23">
        <v>1.17</v>
      </c>
      <c r="AA20" s="23">
        <v>0</v>
      </c>
      <c r="AB20" s="23">
        <v>1.5</v>
      </c>
      <c r="AC20" s="23">
        <v>0.3</v>
      </c>
      <c r="AD20" s="23">
        <v>0.42</v>
      </c>
      <c r="AE20" s="23">
        <v>0.05</v>
      </c>
      <c r="AF20" s="23">
        <v>0.02</v>
      </c>
      <c r="AG20" s="23">
        <v>0.21</v>
      </c>
      <c r="AH20" s="23">
        <v>0.6</v>
      </c>
      <c r="AI20" s="23">
        <v>0</v>
      </c>
      <c r="AJ20" s="20">
        <v>0</v>
      </c>
      <c r="AK20" s="20">
        <v>96.6</v>
      </c>
      <c r="AL20" s="20">
        <v>74.400000000000006</v>
      </c>
      <c r="AM20" s="20">
        <v>128.1</v>
      </c>
      <c r="AN20" s="20">
        <v>66.900000000000006</v>
      </c>
      <c r="AO20" s="20">
        <v>27.9</v>
      </c>
      <c r="AP20" s="20">
        <v>59.4</v>
      </c>
      <c r="AQ20" s="20">
        <v>24</v>
      </c>
      <c r="AR20" s="20">
        <v>111.3</v>
      </c>
      <c r="AS20" s="20">
        <v>89.1</v>
      </c>
      <c r="AT20" s="20">
        <v>87.3</v>
      </c>
      <c r="AU20" s="20">
        <v>139.19999999999999</v>
      </c>
      <c r="AV20" s="20">
        <v>37.200000000000003</v>
      </c>
      <c r="AW20" s="20">
        <v>93</v>
      </c>
      <c r="AX20" s="20">
        <v>467.7</v>
      </c>
      <c r="AY20" s="20">
        <v>0</v>
      </c>
      <c r="AZ20" s="20">
        <v>157.80000000000001</v>
      </c>
      <c r="BA20" s="20">
        <v>87.3</v>
      </c>
      <c r="BB20" s="20">
        <v>54</v>
      </c>
      <c r="BC20" s="20">
        <v>39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0.01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14.1</v>
      </c>
      <c r="CC20" s="24"/>
      <c r="CD20" s="24"/>
      <c r="CE20" s="20">
        <v>0.25</v>
      </c>
      <c r="CF20" s="20"/>
      <c r="CG20" s="20">
        <v>5</v>
      </c>
      <c r="CH20" s="20">
        <v>5</v>
      </c>
      <c r="CI20" s="20">
        <v>5</v>
      </c>
      <c r="CJ20" s="20">
        <v>950</v>
      </c>
      <c r="CK20" s="20">
        <v>366</v>
      </c>
      <c r="CL20" s="20">
        <v>658</v>
      </c>
      <c r="CM20" s="20">
        <v>9.5</v>
      </c>
      <c r="CN20" s="20">
        <v>7.9</v>
      </c>
      <c r="CO20" s="20">
        <v>8.6999999999999993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"19/2"</f>
        <v>19/2</v>
      </c>
      <c r="B21" s="27" t="s">
        <v>219</v>
      </c>
      <c r="C21" s="23" t="str">
        <f>"200"</f>
        <v>200</v>
      </c>
      <c r="D21" s="23">
        <v>8.2799999999999994</v>
      </c>
      <c r="E21" s="23">
        <v>6.64</v>
      </c>
      <c r="F21" s="23">
        <v>6.01</v>
      </c>
      <c r="G21" s="23">
        <v>3.91</v>
      </c>
      <c r="H21" s="23">
        <v>15.8</v>
      </c>
      <c r="I21" s="23">
        <v>148.66719999999998</v>
      </c>
      <c r="J21" s="23">
        <v>0.98</v>
      </c>
      <c r="K21" s="23">
        <v>2.6</v>
      </c>
      <c r="L21" s="23">
        <v>0</v>
      </c>
      <c r="M21" s="23">
        <v>0</v>
      </c>
      <c r="N21" s="23">
        <v>2.2200000000000002</v>
      </c>
      <c r="O21" s="23">
        <v>12.02</v>
      </c>
      <c r="P21" s="23">
        <v>1.55</v>
      </c>
      <c r="Q21" s="23">
        <v>0</v>
      </c>
      <c r="R21" s="23">
        <v>0</v>
      </c>
      <c r="S21" s="23">
        <v>0.2</v>
      </c>
      <c r="T21" s="23">
        <v>1.87</v>
      </c>
      <c r="U21" s="23">
        <v>74.42</v>
      </c>
      <c r="V21" s="23">
        <v>302.52</v>
      </c>
      <c r="W21" s="23">
        <v>13.85</v>
      </c>
      <c r="X21" s="23">
        <v>13.38</v>
      </c>
      <c r="Y21" s="23">
        <v>76.69</v>
      </c>
      <c r="Z21" s="23">
        <v>0.8</v>
      </c>
      <c r="AA21" s="23">
        <v>7.02</v>
      </c>
      <c r="AB21" s="23">
        <v>976</v>
      </c>
      <c r="AC21" s="23">
        <v>173.2</v>
      </c>
      <c r="AD21" s="23">
        <v>2.4300000000000002</v>
      </c>
      <c r="AE21" s="23">
        <v>0.1</v>
      </c>
      <c r="AF21" s="23">
        <v>7.0000000000000007E-2</v>
      </c>
      <c r="AG21" s="23">
        <v>1.93</v>
      </c>
      <c r="AH21" s="23">
        <v>4.4800000000000004</v>
      </c>
      <c r="AI21" s="23">
        <v>1.75</v>
      </c>
      <c r="AJ21" s="20">
        <v>0</v>
      </c>
      <c r="AK21" s="20">
        <v>419.29</v>
      </c>
      <c r="AL21" s="20">
        <v>334.91</v>
      </c>
      <c r="AM21" s="20">
        <v>593.86</v>
      </c>
      <c r="AN21" s="20">
        <v>699.12</v>
      </c>
      <c r="AO21" s="20">
        <v>184.43</v>
      </c>
      <c r="AP21" s="20">
        <v>397.23</v>
      </c>
      <c r="AQ21" s="20">
        <v>84.64</v>
      </c>
      <c r="AR21" s="20">
        <v>31.75</v>
      </c>
      <c r="AS21" s="20">
        <v>45.22</v>
      </c>
      <c r="AT21" s="20">
        <v>118.16</v>
      </c>
      <c r="AU21" s="20">
        <v>60.12</v>
      </c>
      <c r="AV21" s="20">
        <v>295.25</v>
      </c>
      <c r="AW21" s="20">
        <v>31.61</v>
      </c>
      <c r="AX21" s="20">
        <v>175.33</v>
      </c>
      <c r="AY21" s="20">
        <v>0</v>
      </c>
      <c r="AZ21" s="20">
        <v>23.76</v>
      </c>
      <c r="BA21" s="20">
        <v>21.82</v>
      </c>
      <c r="BB21" s="20">
        <v>23.09</v>
      </c>
      <c r="BC21" s="20">
        <v>10.29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0.28000000000000003</v>
      </c>
      <c r="BL21" s="20">
        <v>0</v>
      </c>
      <c r="BM21" s="20">
        <v>0.16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0.97</v>
      </c>
      <c r="BT21" s="20">
        <v>0</v>
      </c>
      <c r="BU21" s="20">
        <v>0</v>
      </c>
      <c r="BV21" s="20">
        <v>2.19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242.65</v>
      </c>
      <c r="CC21" s="24"/>
      <c r="CD21" s="24"/>
      <c r="CE21" s="20">
        <v>169.69</v>
      </c>
      <c r="CF21" s="20"/>
      <c r="CG21" s="20">
        <v>58.2</v>
      </c>
      <c r="CH21" s="20">
        <v>17.010000000000002</v>
      </c>
      <c r="CI21" s="20">
        <v>37.61</v>
      </c>
      <c r="CJ21" s="20">
        <v>899.5</v>
      </c>
      <c r="CK21" s="20">
        <v>451.06</v>
      </c>
      <c r="CL21" s="20">
        <v>675.28</v>
      </c>
      <c r="CM21" s="20">
        <v>39.99</v>
      </c>
      <c r="CN21" s="20">
        <v>18.989999999999998</v>
      </c>
      <c r="CO21" s="20">
        <v>29.49</v>
      </c>
      <c r="CP21" s="20">
        <v>0</v>
      </c>
      <c r="CQ21" s="20">
        <v>0.4</v>
      </c>
      <c r="CR21" s="28"/>
    </row>
    <row r="22" spans="1:96" s="26" customFormat="1" ht="31.5" x14ac:dyDescent="0.25">
      <c r="A22" s="21" t="str">
        <f>"12/7"</f>
        <v>12/7</v>
      </c>
      <c r="B22" s="27" t="s">
        <v>220</v>
      </c>
      <c r="C22" s="23" t="str">
        <f>"70"</f>
        <v>70</v>
      </c>
      <c r="D22" s="23">
        <v>11.51</v>
      </c>
      <c r="E22" s="23">
        <v>10.76</v>
      </c>
      <c r="F22" s="23">
        <v>3.69</v>
      </c>
      <c r="G22" s="23">
        <v>0.09</v>
      </c>
      <c r="H22" s="23">
        <v>4.96</v>
      </c>
      <c r="I22" s="23">
        <v>99.524333999999982</v>
      </c>
      <c r="J22" s="23">
        <v>0.71</v>
      </c>
      <c r="K22" s="23">
        <v>0</v>
      </c>
      <c r="L22" s="23">
        <v>0</v>
      </c>
      <c r="M22" s="23">
        <v>0</v>
      </c>
      <c r="N22" s="23">
        <v>0.15</v>
      </c>
      <c r="O22" s="23">
        <v>4.79</v>
      </c>
      <c r="P22" s="23">
        <v>0.02</v>
      </c>
      <c r="Q22" s="23">
        <v>0</v>
      </c>
      <c r="R22" s="23">
        <v>0</v>
      </c>
      <c r="S22" s="23">
        <v>0</v>
      </c>
      <c r="T22" s="23">
        <v>1.21</v>
      </c>
      <c r="U22" s="23">
        <v>147.86000000000001</v>
      </c>
      <c r="V22" s="23">
        <v>136.56</v>
      </c>
      <c r="W22" s="23">
        <v>14.07</v>
      </c>
      <c r="X22" s="23">
        <v>15.87</v>
      </c>
      <c r="Y22" s="23">
        <v>109.18</v>
      </c>
      <c r="Z22" s="23">
        <v>0.43</v>
      </c>
      <c r="AA22" s="23">
        <v>26.78</v>
      </c>
      <c r="AB22" s="23">
        <v>2.65</v>
      </c>
      <c r="AC22" s="23">
        <v>27.22</v>
      </c>
      <c r="AD22" s="23">
        <v>0.81</v>
      </c>
      <c r="AE22" s="23">
        <v>0.1</v>
      </c>
      <c r="AF22" s="23">
        <v>0.1</v>
      </c>
      <c r="AG22" s="23">
        <v>2.2799999999999998</v>
      </c>
      <c r="AH22" s="23">
        <v>4.41</v>
      </c>
      <c r="AI22" s="23">
        <v>0.47</v>
      </c>
      <c r="AJ22" s="20">
        <v>0</v>
      </c>
      <c r="AK22" s="20">
        <v>681.91</v>
      </c>
      <c r="AL22" s="20">
        <v>530.44000000000005</v>
      </c>
      <c r="AM22" s="20">
        <v>957.5</v>
      </c>
      <c r="AN22" s="20">
        <v>1062.6600000000001</v>
      </c>
      <c r="AO22" s="20">
        <v>301.05</v>
      </c>
      <c r="AP22" s="20">
        <v>612.09</v>
      </c>
      <c r="AQ22" s="20">
        <v>124.46</v>
      </c>
      <c r="AR22" s="20">
        <v>68.81</v>
      </c>
      <c r="AS22" s="20">
        <v>55.48</v>
      </c>
      <c r="AT22" s="20">
        <v>68.88</v>
      </c>
      <c r="AU22" s="20">
        <v>81.11</v>
      </c>
      <c r="AV22" s="20">
        <v>467.21</v>
      </c>
      <c r="AW22" s="20">
        <v>44.96</v>
      </c>
      <c r="AX22" s="20">
        <v>304.5</v>
      </c>
      <c r="AY22" s="20">
        <v>0.59</v>
      </c>
      <c r="AZ22" s="20">
        <v>91.6</v>
      </c>
      <c r="BA22" s="20">
        <v>71.5</v>
      </c>
      <c r="BB22" s="20">
        <v>41.89</v>
      </c>
      <c r="BC22" s="20">
        <v>29.53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0.01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0.01</v>
      </c>
      <c r="BT22" s="20">
        <v>0</v>
      </c>
      <c r="BU22" s="20">
        <v>0</v>
      </c>
      <c r="BV22" s="20">
        <v>0.04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59.07</v>
      </c>
      <c r="CC22" s="24"/>
      <c r="CD22" s="24"/>
      <c r="CE22" s="20">
        <v>27.22</v>
      </c>
      <c r="CF22" s="20"/>
      <c r="CG22" s="20">
        <v>200.89</v>
      </c>
      <c r="CH22" s="20">
        <v>39.299999999999997</v>
      </c>
      <c r="CI22" s="20">
        <v>120.09</v>
      </c>
      <c r="CJ22" s="20">
        <v>2254.9299999999998</v>
      </c>
      <c r="CK22" s="20">
        <v>869.06</v>
      </c>
      <c r="CL22" s="20">
        <v>1562</v>
      </c>
      <c r="CM22" s="20">
        <v>28.89</v>
      </c>
      <c r="CN22" s="20">
        <v>18.48</v>
      </c>
      <c r="CO22" s="20">
        <v>23.69</v>
      </c>
      <c r="CP22" s="20">
        <v>0</v>
      </c>
      <c r="CQ22" s="20">
        <v>0.35</v>
      </c>
      <c r="CR22" s="28"/>
    </row>
    <row r="23" spans="1:96" s="26" customFormat="1" ht="31.5" x14ac:dyDescent="0.25">
      <c r="A23" s="21" t="str">
        <f>"34/3"</f>
        <v>34/3</v>
      </c>
      <c r="B23" s="27" t="s">
        <v>221</v>
      </c>
      <c r="C23" s="23" t="str">
        <f>"200"</f>
        <v>200</v>
      </c>
      <c r="D23" s="23">
        <v>3.84</v>
      </c>
      <c r="E23" s="23">
        <v>0</v>
      </c>
      <c r="F23" s="23">
        <v>6.17</v>
      </c>
      <c r="G23" s="23">
        <v>5.51</v>
      </c>
      <c r="H23" s="23">
        <v>27.34</v>
      </c>
      <c r="I23" s="23">
        <v>176.07537922999995</v>
      </c>
      <c r="J23" s="23">
        <v>1.63</v>
      </c>
      <c r="K23" s="23">
        <v>3.25</v>
      </c>
      <c r="L23" s="23">
        <v>0</v>
      </c>
      <c r="M23" s="23">
        <v>0</v>
      </c>
      <c r="N23" s="23">
        <v>5.99</v>
      </c>
      <c r="O23" s="23">
        <v>18.25</v>
      </c>
      <c r="P23" s="23">
        <v>3.09</v>
      </c>
      <c r="Q23" s="23">
        <v>0</v>
      </c>
      <c r="R23" s="23">
        <v>0</v>
      </c>
      <c r="S23" s="23">
        <v>0.46</v>
      </c>
      <c r="T23" s="23">
        <v>2.11</v>
      </c>
      <c r="U23" s="23">
        <v>214.74</v>
      </c>
      <c r="V23" s="23">
        <v>530.58000000000004</v>
      </c>
      <c r="W23" s="23">
        <v>45.24</v>
      </c>
      <c r="X23" s="23">
        <v>36.880000000000003</v>
      </c>
      <c r="Y23" s="23">
        <v>88.53</v>
      </c>
      <c r="Z23" s="23">
        <v>1.18</v>
      </c>
      <c r="AA23" s="23">
        <v>6</v>
      </c>
      <c r="AB23" s="23">
        <v>3091.84</v>
      </c>
      <c r="AC23" s="23">
        <v>653.82000000000005</v>
      </c>
      <c r="AD23" s="23">
        <v>2.6</v>
      </c>
      <c r="AE23" s="23">
        <v>0.1</v>
      </c>
      <c r="AF23" s="23">
        <v>0.08</v>
      </c>
      <c r="AG23" s="23">
        <v>1.34</v>
      </c>
      <c r="AH23" s="23">
        <v>2.4900000000000002</v>
      </c>
      <c r="AI23" s="23">
        <v>13.62</v>
      </c>
      <c r="AJ23" s="20">
        <v>0</v>
      </c>
      <c r="AK23" s="20">
        <v>207.35</v>
      </c>
      <c r="AL23" s="20">
        <v>176.51</v>
      </c>
      <c r="AM23" s="20">
        <v>316.27</v>
      </c>
      <c r="AN23" s="20">
        <v>263.38</v>
      </c>
      <c r="AO23" s="20">
        <v>87.37</v>
      </c>
      <c r="AP23" s="20">
        <v>167.37</v>
      </c>
      <c r="AQ23" s="20">
        <v>53.53</v>
      </c>
      <c r="AR23" s="20">
        <v>186.83</v>
      </c>
      <c r="AS23" s="20">
        <v>236.34</v>
      </c>
      <c r="AT23" s="20">
        <v>309.08999999999997</v>
      </c>
      <c r="AU23" s="20">
        <v>393.88</v>
      </c>
      <c r="AV23" s="20">
        <v>115.43</v>
      </c>
      <c r="AW23" s="20">
        <v>189.34</v>
      </c>
      <c r="AX23" s="20">
        <v>855.01</v>
      </c>
      <c r="AY23" s="20">
        <v>0</v>
      </c>
      <c r="AZ23" s="20">
        <v>199.92</v>
      </c>
      <c r="BA23" s="20">
        <v>183.51</v>
      </c>
      <c r="BB23" s="20">
        <v>146.76</v>
      </c>
      <c r="BC23" s="20">
        <v>68.180000000000007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0.34</v>
      </c>
      <c r="BL23" s="20">
        <v>0</v>
      </c>
      <c r="BM23" s="20">
        <v>0.19</v>
      </c>
      <c r="BN23" s="20">
        <v>0.01</v>
      </c>
      <c r="BO23" s="20">
        <v>0.03</v>
      </c>
      <c r="BP23" s="20">
        <v>0</v>
      </c>
      <c r="BQ23" s="20">
        <v>0</v>
      </c>
      <c r="BR23" s="20">
        <v>0</v>
      </c>
      <c r="BS23" s="20">
        <v>1.17</v>
      </c>
      <c r="BT23" s="20">
        <v>0</v>
      </c>
      <c r="BU23" s="20">
        <v>0</v>
      </c>
      <c r="BV23" s="20">
        <v>3.05</v>
      </c>
      <c r="BW23" s="20">
        <v>0.01</v>
      </c>
      <c r="BX23" s="20">
        <v>0</v>
      </c>
      <c r="BY23" s="20">
        <v>0</v>
      </c>
      <c r="BZ23" s="20">
        <v>0</v>
      </c>
      <c r="CA23" s="20">
        <v>0</v>
      </c>
      <c r="CB23" s="20">
        <v>207.24</v>
      </c>
      <c r="CC23" s="24"/>
      <c r="CD23" s="24"/>
      <c r="CE23" s="20">
        <v>521.30999999999995</v>
      </c>
      <c r="CF23" s="20"/>
      <c r="CG23" s="20">
        <v>23.15</v>
      </c>
      <c r="CH23" s="20">
        <v>13.85</v>
      </c>
      <c r="CI23" s="20">
        <v>18.5</v>
      </c>
      <c r="CJ23" s="20">
        <v>1211.3699999999999</v>
      </c>
      <c r="CK23" s="20">
        <v>524.13</v>
      </c>
      <c r="CL23" s="20">
        <v>867.75</v>
      </c>
      <c r="CM23" s="20">
        <v>27.27</v>
      </c>
      <c r="CN23" s="20">
        <v>13.95</v>
      </c>
      <c r="CO23" s="20">
        <v>20.64</v>
      </c>
      <c r="CP23" s="20">
        <v>0</v>
      </c>
      <c r="CQ23" s="20">
        <v>0.5</v>
      </c>
      <c r="CR23" s="28"/>
    </row>
    <row r="24" spans="1:96" s="26" customFormat="1" ht="47.25" x14ac:dyDescent="0.25">
      <c r="A24" s="21" t="str">
        <f>"37/10"</f>
        <v>37/10</v>
      </c>
      <c r="B24" s="27" t="s">
        <v>222</v>
      </c>
      <c r="C24" s="23" t="str">
        <f>"200"</f>
        <v>200</v>
      </c>
      <c r="D24" s="23">
        <v>0.24</v>
      </c>
      <c r="E24" s="23">
        <v>0</v>
      </c>
      <c r="F24" s="23">
        <v>0.1</v>
      </c>
      <c r="G24" s="23">
        <v>0.1</v>
      </c>
      <c r="H24" s="23">
        <v>19.489999999999998</v>
      </c>
      <c r="I24" s="23">
        <v>74.31777000000001</v>
      </c>
      <c r="J24" s="23">
        <v>0.02</v>
      </c>
      <c r="K24" s="23">
        <v>0</v>
      </c>
      <c r="L24" s="23">
        <v>0</v>
      </c>
      <c r="M24" s="23">
        <v>0</v>
      </c>
      <c r="N24" s="23">
        <v>17.52</v>
      </c>
      <c r="O24" s="23">
        <v>0.43</v>
      </c>
      <c r="P24" s="23">
        <v>1.54</v>
      </c>
      <c r="Q24" s="23">
        <v>0</v>
      </c>
      <c r="R24" s="23">
        <v>0</v>
      </c>
      <c r="S24" s="23">
        <v>0.35</v>
      </c>
      <c r="T24" s="23">
        <v>0.35</v>
      </c>
      <c r="U24" s="23">
        <v>0.89</v>
      </c>
      <c r="V24" s="23">
        <v>3.86</v>
      </c>
      <c r="W24" s="23">
        <v>4.51</v>
      </c>
      <c r="X24" s="23">
        <v>1.1399999999999999</v>
      </c>
      <c r="Y24" s="23">
        <v>1.1200000000000001</v>
      </c>
      <c r="Z24" s="23">
        <v>0.23</v>
      </c>
      <c r="AA24" s="23">
        <v>0</v>
      </c>
      <c r="AB24" s="23">
        <v>351</v>
      </c>
      <c r="AC24" s="23">
        <v>65.099999999999994</v>
      </c>
      <c r="AD24" s="23">
        <v>0.26</v>
      </c>
      <c r="AE24" s="23">
        <v>0.01</v>
      </c>
      <c r="AF24" s="23">
        <v>0.02</v>
      </c>
      <c r="AG24" s="23">
        <v>0.08</v>
      </c>
      <c r="AH24" s="23">
        <v>0.11</v>
      </c>
      <c r="AI24" s="23">
        <v>39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239.02</v>
      </c>
      <c r="CC24" s="24"/>
      <c r="CD24" s="24"/>
      <c r="CE24" s="20">
        <v>58.5</v>
      </c>
      <c r="CF24" s="20"/>
      <c r="CG24" s="20">
        <v>4.68</v>
      </c>
      <c r="CH24" s="20">
        <v>4.68</v>
      </c>
      <c r="CI24" s="20">
        <v>4.68</v>
      </c>
      <c r="CJ24" s="20">
        <v>463.13</v>
      </c>
      <c r="CK24" s="20">
        <v>173.18</v>
      </c>
      <c r="CL24" s="20">
        <v>318.14999999999998</v>
      </c>
      <c r="CM24" s="20">
        <v>38.97</v>
      </c>
      <c r="CN24" s="20">
        <v>23.24</v>
      </c>
      <c r="CO24" s="20">
        <v>31.1</v>
      </c>
      <c r="CP24" s="20">
        <v>15</v>
      </c>
      <c r="CQ24" s="20">
        <v>0</v>
      </c>
      <c r="CR24" s="28"/>
    </row>
    <row r="25" spans="1:96" s="20" customFormat="1" ht="94.5" x14ac:dyDescent="0.25">
      <c r="A25" s="21" t="str">
        <f>"8/1"</f>
        <v>8/1</v>
      </c>
      <c r="B25" s="27" t="s">
        <v>223</v>
      </c>
      <c r="C25" s="23" t="str">
        <f>"60"</f>
        <v>60</v>
      </c>
      <c r="D25" s="23">
        <v>0.79</v>
      </c>
      <c r="E25" s="23">
        <v>0</v>
      </c>
      <c r="F25" s="23">
        <v>3.58</v>
      </c>
      <c r="G25" s="23">
        <v>3.58</v>
      </c>
      <c r="H25" s="23">
        <v>3.06</v>
      </c>
      <c r="I25" s="23">
        <v>45.802965599999993</v>
      </c>
      <c r="J25" s="23">
        <v>0.45</v>
      </c>
      <c r="K25" s="23">
        <v>2.34</v>
      </c>
      <c r="L25" s="23">
        <v>0</v>
      </c>
      <c r="M25" s="23">
        <v>0</v>
      </c>
      <c r="N25" s="23">
        <v>2.1</v>
      </c>
      <c r="O25" s="23">
        <v>0.06</v>
      </c>
      <c r="P25" s="23">
        <v>0.91</v>
      </c>
      <c r="Q25" s="23">
        <v>0</v>
      </c>
      <c r="R25" s="23">
        <v>0</v>
      </c>
      <c r="S25" s="23">
        <v>0.13</v>
      </c>
      <c r="T25" s="23">
        <v>0.64</v>
      </c>
      <c r="U25" s="23">
        <v>119.99</v>
      </c>
      <c r="V25" s="23">
        <v>134.06</v>
      </c>
      <c r="W25" s="23">
        <v>22.61</v>
      </c>
      <c r="X25" s="23">
        <v>8.51</v>
      </c>
      <c r="Y25" s="23">
        <v>19.62</v>
      </c>
      <c r="Z25" s="23">
        <v>0.34</v>
      </c>
      <c r="AA25" s="23">
        <v>0</v>
      </c>
      <c r="AB25" s="23">
        <v>19.05</v>
      </c>
      <c r="AC25" s="23">
        <v>3.12</v>
      </c>
      <c r="AD25" s="23">
        <v>1.64</v>
      </c>
      <c r="AE25" s="23">
        <v>0.02</v>
      </c>
      <c r="AF25" s="23">
        <v>0.02</v>
      </c>
      <c r="AG25" s="23">
        <v>0.28999999999999998</v>
      </c>
      <c r="AH25" s="23">
        <v>0.39</v>
      </c>
      <c r="AI25" s="23">
        <v>17.88</v>
      </c>
      <c r="AJ25" s="20">
        <v>0</v>
      </c>
      <c r="AK25" s="20">
        <v>25.86</v>
      </c>
      <c r="AL25" s="20">
        <v>21.84</v>
      </c>
      <c r="AM25" s="20">
        <v>28.58</v>
      </c>
      <c r="AN25" s="20">
        <v>26.72</v>
      </c>
      <c r="AO25" s="20">
        <v>8.9600000000000009</v>
      </c>
      <c r="AP25" s="20">
        <v>20.07</v>
      </c>
      <c r="AQ25" s="20">
        <v>4.53</v>
      </c>
      <c r="AR25" s="20">
        <v>23.16</v>
      </c>
      <c r="AS25" s="20">
        <v>30.25</v>
      </c>
      <c r="AT25" s="20">
        <v>38.979999999999997</v>
      </c>
      <c r="AU25" s="20">
        <v>71.28</v>
      </c>
      <c r="AV25" s="20">
        <v>11.88</v>
      </c>
      <c r="AW25" s="20">
        <v>22.18</v>
      </c>
      <c r="AX25" s="20">
        <v>125.01</v>
      </c>
      <c r="AY25" s="20">
        <v>0</v>
      </c>
      <c r="AZ25" s="20">
        <v>24.21</v>
      </c>
      <c r="BA25" s="20">
        <v>26.21</v>
      </c>
      <c r="BB25" s="20">
        <v>21.84</v>
      </c>
      <c r="BC25" s="20">
        <v>8.4600000000000009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0.22</v>
      </c>
      <c r="BL25" s="20">
        <v>0</v>
      </c>
      <c r="BM25" s="20">
        <v>0.14000000000000001</v>
      </c>
      <c r="BN25" s="20">
        <v>0.01</v>
      </c>
      <c r="BO25" s="20">
        <v>0.02</v>
      </c>
      <c r="BP25" s="20">
        <v>0</v>
      </c>
      <c r="BQ25" s="20">
        <v>0</v>
      </c>
      <c r="BR25" s="20">
        <v>0</v>
      </c>
      <c r="BS25" s="20">
        <v>0.84</v>
      </c>
      <c r="BT25" s="20">
        <v>0</v>
      </c>
      <c r="BU25" s="20">
        <v>0</v>
      </c>
      <c r="BV25" s="20">
        <v>2.08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51.93</v>
      </c>
      <c r="CC25" s="24"/>
      <c r="CD25" s="24"/>
      <c r="CE25" s="20">
        <v>3.18</v>
      </c>
      <c r="CG25" s="20">
        <v>15.64</v>
      </c>
      <c r="CH25" s="20">
        <v>7.37</v>
      </c>
      <c r="CI25" s="20">
        <v>11.5</v>
      </c>
      <c r="CJ25" s="20">
        <v>487.6</v>
      </c>
      <c r="CK25" s="20">
        <v>116.75</v>
      </c>
      <c r="CL25" s="20">
        <v>302.18</v>
      </c>
      <c r="CM25" s="20">
        <v>6.06</v>
      </c>
      <c r="CN25" s="20">
        <v>5.75</v>
      </c>
      <c r="CO25" s="20">
        <v>5.91</v>
      </c>
      <c r="CP25" s="20">
        <v>0</v>
      </c>
      <c r="CQ25" s="20">
        <v>0.3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27.96</v>
      </c>
      <c r="E26" s="33">
        <v>17.399999999999999</v>
      </c>
      <c r="F26" s="33">
        <v>20.05</v>
      </c>
      <c r="G26" s="33">
        <v>13.68</v>
      </c>
      <c r="H26" s="33">
        <v>92.53</v>
      </c>
      <c r="I26" s="33">
        <v>647.17999999999995</v>
      </c>
      <c r="J26" s="33">
        <v>3.84</v>
      </c>
      <c r="K26" s="33">
        <v>8.19</v>
      </c>
      <c r="L26" s="33">
        <v>0</v>
      </c>
      <c r="M26" s="33">
        <v>0</v>
      </c>
      <c r="N26" s="33">
        <v>28.57</v>
      </c>
      <c r="O26" s="33">
        <v>54.32</v>
      </c>
      <c r="P26" s="33">
        <v>9.64</v>
      </c>
      <c r="Q26" s="33">
        <v>0</v>
      </c>
      <c r="R26" s="33">
        <v>0</v>
      </c>
      <c r="S26" s="33">
        <v>1.43</v>
      </c>
      <c r="T26" s="33">
        <v>7.29</v>
      </c>
      <c r="U26" s="33">
        <v>740.9</v>
      </c>
      <c r="V26" s="33">
        <v>1181.08</v>
      </c>
      <c r="W26" s="33">
        <v>110.79</v>
      </c>
      <c r="X26" s="33">
        <v>89.88</v>
      </c>
      <c r="Y26" s="33">
        <v>342.54</v>
      </c>
      <c r="Z26" s="33">
        <v>4.1500000000000004</v>
      </c>
      <c r="AA26" s="33">
        <v>39.799999999999997</v>
      </c>
      <c r="AB26" s="33">
        <v>4442.04</v>
      </c>
      <c r="AC26" s="33">
        <v>922.76</v>
      </c>
      <c r="AD26" s="33">
        <v>8.16</v>
      </c>
      <c r="AE26" s="33">
        <v>0.37</v>
      </c>
      <c r="AF26" s="33">
        <v>0.32</v>
      </c>
      <c r="AG26" s="33">
        <v>6.12</v>
      </c>
      <c r="AH26" s="33">
        <v>12.47</v>
      </c>
      <c r="AI26" s="33">
        <v>72.72</v>
      </c>
      <c r="AJ26" s="34">
        <v>0</v>
      </c>
      <c r="AK26" s="34">
        <v>1494.87</v>
      </c>
      <c r="AL26" s="34">
        <v>1204.58</v>
      </c>
      <c r="AM26" s="34">
        <v>2126.1</v>
      </c>
      <c r="AN26" s="34">
        <v>2152.5500000000002</v>
      </c>
      <c r="AO26" s="34">
        <v>629.73</v>
      </c>
      <c r="AP26" s="34">
        <v>1296.18</v>
      </c>
      <c r="AQ26" s="34">
        <v>306.29000000000002</v>
      </c>
      <c r="AR26" s="34">
        <v>494.23</v>
      </c>
      <c r="AS26" s="34">
        <v>501.28</v>
      </c>
      <c r="AT26" s="34">
        <v>685.06</v>
      </c>
      <c r="AU26" s="34">
        <v>797.28</v>
      </c>
      <c r="AV26" s="34">
        <v>954.11</v>
      </c>
      <c r="AW26" s="34">
        <v>429.11</v>
      </c>
      <c r="AX26" s="34">
        <v>2329.15</v>
      </c>
      <c r="AY26" s="34">
        <v>0.59</v>
      </c>
      <c r="AZ26" s="34">
        <v>628.15</v>
      </c>
      <c r="BA26" s="34">
        <v>447.23</v>
      </c>
      <c r="BB26" s="34">
        <v>325.33</v>
      </c>
      <c r="BC26" s="34">
        <v>185.39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0.9</v>
      </c>
      <c r="BL26" s="34">
        <v>0</v>
      </c>
      <c r="BM26" s="34">
        <v>0.5</v>
      </c>
      <c r="BN26" s="34">
        <v>0.04</v>
      </c>
      <c r="BO26" s="34">
        <v>0.08</v>
      </c>
      <c r="BP26" s="34">
        <v>0</v>
      </c>
      <c r="BQ26" s="34">
        <v>0</v>
      </c>
      <c r="BR26" s="34">
        <v>0.01</v>
      </c>
      <c r="BS26" s="34">
        <v>3.03</v>
      </c>
      <c r="BT26" s="34">
        <v>0</v>
      </c>
      <c r="BU26" s="34">
        <v>0</v>
      </c>
      <c r="BV26" s="34">
        <v>7.56</v>
      </c>
      <c r="BW26" s="34">
        <v>0.04</v>
      </c>
      <c r="BX26" s="34">
        <v>0</v>
      </c>
      <c r="BY26" s="34">
        <v>0</v>
      </c>
      <c r="BZ26" s="34">
        <v>0</v>
      </c>
      <c r="CA26" s="34">
        <v>0</v>
      </c>
      <c r="CB26" s="34">
        <v>821.83</v>
      </c>
      <c r="CC26" s="25"/>
      <c r="CD26" s="25">
        <f>$I$26/$I$35*100</f>
        <v>47.939259259259252</v>
      </c>
      <c r="CE26" s="34">
        <v>780.13</v>
      </c>
      <c r="CF26" s="34"/>
      <c r="CG26" s="34">
        <v>307.55</v>
      </c>
      <c r="CH26" s="34">
        <v>87.2</v>
      </c>
      <c r="CI26" s="34">
        <v>197.38</v>
      </c>
      <c r="CJ26" s="34">
        <v>7216.52</v>
      </c>
      <c r="CK26" s="34">
        <v>2866.18</v>
      </c>
      <c r="CL26" s="34">
        <v>5041.3500000000004</v>
      </c>
      <c r="CM26" s="34">
        <v>158.27000000000001</v>
      </c>
      <c r="CN26" s="34">
        <v>95.92</v>
      </c>
      <c r="CO26" s="34">
        <v>127.13</v>
      </c>
      <c r="CP26" s="34">
        <v>15</v>
      </c>
      <c r="CQ26" s="34">
        <v>1.55</v>
      </c>
    </row>
    <row r="27" spans="1:96" x14ac:dyDescent="0.25">
      <c r="A27" s="21"/>
      <c r="B27" s="22" t="s">
        <v>113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</row>
    <row r="28" spans="1:96" s="26" customFormat="1" x14ac:dyDescent="0.25">
      <c r="A28" s="21" t="str">
        <f>"8/15"</f>
        <v>8/15</v>
      </c>
      <c r="B28" s="27" t="s">
        <v>97</v>
      </c>
      <c r="C28" s="23" t="str">
        <f>"20"</f>
        <v>20</v>
      </c>
      <c r="D28" s="23">
        <v>1.32</v>
      </c>
      <c r="E28" s="23">
        <v>0</v>
      </c>
      <c r="F28" s="23">
        <v>0.13</v>
      </c>
      <c r="G28" s="23">
        <v>0.13</v>
      </c>
      <c r="H28" s="23">
        <v>9.3800000000000008</v>
      </c>
      <c r="I28" s="23">
        <v>44.780199999999994</v>
      </c>
      <c r="J28" s="23">
        <v>0</v>
      </c>
      <c r="K28" s="23">
        <v>0</v>
      </c>
      <c r="L28" s="23">
        <v>0</v>
      </c>
      <c r="M28" s="23">
        <v>0</v>
      </c>
      <c r="N28" s="23">
        <v>0.22</v>
      </c>
      <c r="O28" s="23">
        <v>9.1199999999999992</v>
      </c>
      <c r="P28" s="23">
        <v>0.04</v>
      </c>
      <c r="Q28" s="23">
        <v>0</v>
      </c>
      <c r="R28" s="23">
        <v>0</v>
      </c>
      <c r="S28" s="23">
        <v>0</v>
      </c>
      <c r="T28" s="23">
        <v>0.36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0">
        <v>0</v>
      </c>
      <c r="AK28" s="20">
        <v>63.86</v>
      </c>
      <c r="AL28" s="20">
        <v>66.47</v>
      </c>
      <c r="AM28" s="20">
        <v>101.79</v>
      </c>
      <c r="AN28" s="20">
        <v>33.76</v>
      </c>
      <c r="AO28" s="20">
        <v>20.010000000000002</v>
      </c>
      <c r="AP28" s="20">
        <v>40.020000000000003</v>
      </c>
      <c r="AQ28" s="20">
        <v>15.14</v>
      </c>
      <c r="AR28" s="20">
        <v>72.38</v>
      </c>
      <c r="AS28" s="20">
        <v>44.89</v>
      </c>
      <c r="AT28" s="20">
        <v>62.64</v>
      </c>
      <c r="AU28" s="20">
        <v>51.68</v>
      </c>
      <c r="AV28" s="20">
        <v>27.14</v>
      </c>
      <c r="AW28" s="20">
        <v>48.02</v>
      </c>
      <c r="AX28" s="20">
        <v>401.59</v>
      </c>
      <c r="AY28" s="20">
        <v>0</v>
      </c>
      <c r="AZ28" s="20">
        <v>130.85</v>
      </c>
      <c r="BA28" s="20">
        <v>56.9</v>
      </c>
      <c r="BB28" s="20">
        <v>37.76</v>
      </c>
      <c r="BC28" s="20">
        <v>29.93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0.02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0.01</v>
      </c>
      <c r="BT28" s="20">
        <v>0</v>
      </c>
      <c r="BU28" s="20">
        <v>0</v>
      </c>
      <c r="BV28" s="20">
        <v>0.06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7.82</v>
      </c>
      <c r="CC28" s="24"/>
      <c r="CD28" s="24"/>
      <c r="CE28" s="20">
        <v>0</v>
      </c>
      <c r="CF28" s="20"/>
      <c r="CG28" s="20">
        <v>0</v>
      </c>
      <c r="CH28" s="20">
        <v>0</v>
      </c>
      <c r="CI28" s="20">
        <v>0</v>
      </c>
      <c r="CJ28" s="20">
        <v>2850</v>
      </c>
      <c r="CK28" s="20">
        <v>1098</v>
      </c>
      <c r="CL28" s="20">
        <v>1974</v>
      </c>
      <c r="CM28" s="20">
        <v>22.8</v>
      </c>
      <c r="CN28" s="20">
        <v>22.8</v>
      </c>
      <c r="CO28" s="20">
        <v>22.8</v>
      </c>
      <c r="CP28" s="20">
        <v>0</v>
      </c>
      <c r="CQ28" s="20">
        <v>0</v>
      </c>
      <c r="CR28" s="28"/>
    </row>
    <row r="29" spans="1:96" s="26" customFormat="1" x14ac:dyDescent="0.25">
      <c r="A29" s="21" t="str">
        <f>"27/10"</f>
        <v>27/10</v>
      </c>
      <c r="B29" s="27" t="s">
        <v>114</v>
      </c>
      <c r="C29" s="23" t="str">
        <f>"200"</f>
        <v>200</v>
      </c>
      <c r="D29" s="23">
        <v>0.08</v>
      </c>
      <c r="E29" s="23">
        <v>0</v>
      </c>
      <c r="F29" s="23">
        <v>0.02</v>
      </c>
      <c r="G29" s="23">
        <v>0.02</v>
      </c>
      <c r="H29" s="23">
        <v>4.95</v>
      </c>
      <c r="I29" s="23">
        <v>19.219472</v>
      </c>
      <c r="J29" s="23">
        <v>0</v>
      </c>
      <c r="K29" s="23">
        <v>0</v>
      </c>
      <c r="L29" s="23">
        <v>0</v>
      </c>
      <c r="M29" s="23">
        <v>0</v>
      </c>
      <c r="N29" s="23">
        <v>4.91</v>
      </c>
      <c r="O29" s="23">
        <v>0</v>
      </c>
      <c r="P29" s="23">
        <v>0.04</v>
      </c>
      <c r="Q29" s="23">
        <v>0</v>
      </c>
      <c r="R29" s="23">
        <v>0</v>
      </c>
      <c r="S29" s="23">
        <v>0</v>
      </c>
      <c r="T29" s="23">
        <v>0.03</v>
      </c>
      <c r="U29" s="23">
        <v>0.05</v>
      </c>
      <c r="V29" s="23">
        <v>0.15</v>
      </c>
      <c r="W29" s="23">
        <v>0.15</v>
      </c>
      <c r="X29" s="23">
        <v>0</v>
      </c>
      <c r="Y29" s="23">
        <v>0</v>
      </c>
      <c r="Z29" s="23">
        <v>0.01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200.04</v>
      </c>
      <c r="CC29" s="24"/>
      <c r="CD29" s="24"/>
      <c r="CE29" s="20">
        <v>0</v>
      </c>
      <c r="CF29" s="20"/>
      <c r="CG29" s="20">
        <v>3.08</v>
      </c>
      <c r="CH29" s="20">
        <v>3.08</v>
      </c>
      <c r="CI29" s="20">
        <v>3.08</v>
      </c>
      <c r="CJ29" s="20">
        <v>341.6</v>
      </c>
      <c r="CK29" s="20">
        <v>136.71</v>
      </c>
      <c r="CL29" s="20">
        <v>239.15</v>
      </c>
      <c r="CM29" s="20">
        <v>33.07</v>
      </c>
      <c r="CN29" s="20">
        <v>19.55</v>
      </c>
      <c r="CO29" s="20">
        <v>26.31</v>
      </c>
      <c r="CP29" s="20">
        <v>5</v>
      </c>
      <c r="CQ29" s="20">
        <v>0</v>
      </c>
      <c r="CR29" s="28"/>
    </row>
    <row r="30" spans="1:96" s="26" customFormat="1" ht="47.25" x14ac:dyDescent="0.25">
      <c r="A30" s="21" t="str">
        <f>"53/3"</f>
        <v>53/3</v>
      </c>
      <c r="B30" s="27" t="s">
        <v>224</v>
      </c>
      <c r="C30" s="23" t="str">
        <f>"100"</f>
        <v>100</v>
      </c>
      <c r="D30" s="23">
        <v>2.79</v>
      </c>
      <c r="E30" s="23">
        <v>0.59</v>
      </c>
      <c r="F30" s="23">
        <v>3.8</v>
      </c>
      <c r="G30" s="23">
        <v>3.28</v>
      </c>
      <c r="H30" s="23">
        <v>11.15</v>
      </c>
      <c r="I30" s="23">
        <v>87.681988731707349</v>
      </c>
      <c r="J30" s="23">
        <v>0.82</v>
      </c>
      <c r="K30" s="23">
        <v>2.2200000000000002</v>
      </c>
      <c r="L30" s="23">
        <v>0</v>
      </c>
      <c r="M30" s="23">
        <v>0</v>
      </c>
      <c r="N30" s="23">
        <v>3.16</v>
      </c>
      <c r="O30" s="23">
        <v>6.4</v>
      </c>
      <c r="P30" s="23">
        <v>1.59</v>
      </c>
      <c r="Q30" s="23">
        <v>0</v>
      </c>
      <c r="R30" s="23">
        <v>0</v>
      </c>
      <c r="S30" s="23">
        <v>0.3</v>
      </c>
      <c r="T30" s="23">
        <v>0.89</v>
      </c>
      <c r="U30" s="23">
        <v>91.14</v>
      </c>
      <c r="V30" s="23">
        <v>181.08</v>
      </c>
      <c r="W30" s="23">
        <v>30.38</v>
      </c>
      <c r="X30" s="23">
        <v>10.25</v>
      </c>
      <c r="Y30" s="23">
        <v>30.32</v>
      </c>
      <c r="Z30" s="23">
        <v>0.61</v>
      </c>
      <c r="AA30" s="23">
        <v>9.76</v>
      </c>
      <c r="AB30" s="23">
        <v>12.68</v>
      </c>
      <c r="AC30" s="23">
        <v>17.829999999999998</v>
      </c>
      <c r="AD30" s="23">
        <v>1.8</v>
      </c>
      <c r="AE30" s="23">
        <v>0.02</v>
      </c>
      <c r="AF30" s="23">
        <v>0.04</v>
      </c>
      <c r="AG30" s="23">
        <v>0.45</v>
      </c>
      <c r="AH30" s="23">
        <v>1.18</v>
      </c>
      <c r="AI30" s="23">
        <v>6.99</v>
      </c>
      <c r="AJ30" s="20">
        <v>0</v>
      </c>
      <c r="AK30" s="20">
        <v>143.88999999999999</v>
      </c>
      <c r="AL30" s="20">
        <v>121.27</v>
      </c>
      <c r="AM30" s="20">
        <v>209.24</v>
      </c>
      <c r="AN30" s="20">
        <v>144.30000000000001</v>
      </c>
      <c r="AO30" s="20">
        <v>60.19</v>
      </c>
      <c r="AP30" s="20">
        <v>107.38</v>
      </c>
      <c r="AQ30" s="20">
        <v>31.57</v>
      </c>
      <c r="AR30" s="20">
        <v>135.97999999999999</v>
      </c>
      <c r="AS30" s="20">
        <v>137.63</v>
      </c>
      <c r="AT30" s="20">
        <v>158.66999999999999</v>
      </c>
      <c r="AU30" s="20">
        <v>248.69</v>
      </c>
      <c r="AV30" s="20">
        <v>70.790000000000006</v>
      </c>
      <c r="AW30" s="20">
        <v>108.23</v>
      </c>
      <c r="AX30" s="20">
        <v>646.80999999999995</v>
      </c>
      <c r="AY30" s="20">
        <v>0.61</v>
      </c>
      <c r="AZ30" s="20">
        <v>177.68</v>
      </c>
      <c r="BA30" s="20">
        <v>151.63</v>
      </c>
      <c r="BB30" s="20">
        <v>95.33</v>
      </c>
      <c r="BC30" s="20">
        <v>54.13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0.18</v>
      </c>
      <c r="BL30" s="20">
        <v>0</v>
      </c>
      <c r="BM30" s="20">
        <v>0.12</v>
      </c>
      <c r="BN30" s="20">
        <v>0.01</v>
      </c>
      <c r="BO30" s="20">
        <v>0.02</v>
      </c>
      <c r="BP30" s="20">
        <v>0</v>
      </c>
      <c r="BQ30" s="20">
        <v>0</v>
      </c>
      <c r="BR30" s="20">
        <v>0</v>
      </c>
      <c r="BS30" s="20">
        <v>0.67</v>
      </c>
      <c r="BT30" s="20">
        <v>0</v>
      </c>
      <c r="BU30" s="20">
        <v>0</v>
      </c>
      <c r="BV30" s="20">
        <v>1.83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93.82</v>
      </c>
      <c r="CC30" s="24"/>
      <c r="CD30" s="24"/>
      <c r="CE30" s="20">
        <v>11.87</v>
      </c>
      <c r="CF30" s="20"/>
      <c r="CG30" s="20">
        <v>1.79</v>
      </c>
      <c r="CH30" s="20">
        <v>0.79</v>
      </c>
      <c r="CI30" s="20">
        <v>1.29</v>
      </c>
      <c r="CJ30" s="20">
        <v>113.53</v>
      </c>
      <c r="CK30" s="20">
        <v>43.24</v>
      </c>
      <c r="CL30" s="20">
        <v>78.38</v>
      </c>
      <c r="CM30" s="20">
        <v>2.0099999999999998</v>
      </c>
      <c r="CN30" s="20">
        <v>1.81</v>
      </c>
      <c r="CO30" s="20">
        <v>1.91</v>
      </c>
      <c r="CP30" s="20">
        <v>0</v>
      </c>
      <c r="CQ30" s="20">
        <v>0.24</v>
      </c>
      <c r="CR30" s="28"/>
    </row>
    <row r="31" spans="1:96" s="26" customFormat="1" ht="31.5" x14ac:dyDescent="0.25">
      <c r="A31" s="21" t="str">
        <f>"4/11"</f>
        <v>4/11</v>
      </c>
      <c r="B31" s="27" t="s">
        <v>225</v>
      </c>
      <c r="C31" s="23" t="str">
        <f>"10"</f>
        <v>10</v>
      </c>
      <c r="D31" s="23">
        <v>7.0000000000000007E-2</v>
      </c>
      <c r="E31" s="23">
        <v>0</v>
      </c>
      <c r="F31" s="23">
        <v>0.45</v>
      </c>
      <c r="G31" s="23">
        <v>0.45</v>
      </c>
      <c r="H31" s="23">
        <v>0.48</v>
      </c>
      <c r="I31" s="23">
        <v>6.1243595500000003</v>
      </c>
      <c r="J31" s="23">
        <v>0.06</v>
      </c>
      <c r="K31" s="23">
        <v>0.28999999999999998</v>
      </c>
      <c r="L31" s="23">
        <v>0</v>
      </c>
      <c r="M31" s="23">
        <v>0</v>
      </c>
      <c r="N31" s="23">
        <v>0.13</v>
      </c>
      <c r="O31" s="23">
        <v>0.28999999999999998</v>
      </c>
      <c r="P31" s="23">
        <v>0.06</v>
      </c>
      <c r="Q31" s="23">
        <v>0</v>
      </c>
      <c r="R31" s="23">
        <v>0</v>
      </c>
      <c r="S31" s="23">
        <v>0</v>
      </c>
      <c r="T31" s="23">
        <v>0.12</v>
      </c>
      <c r="U31" s="23">
        <v>38.57</v>
      </c>
      <c r="V31" s="23">
        <v>3.75</v>
      </c>
      <c r="W31" s="23">
        <v>0.91</v>
      </c>
      <c r="X31" s="23">
        <v>0.54</v>
      </c>
      <c r="Y31" s="23">
        <v>1.33</v>
      </c>
      <c r="Z31" s="23">
        <v>0.02</v>
      </c>
      <c r="AA31" s="23">
        <v>0</v>
      </c>
      <c r="AB31" s="23">
        <v>108</v>
      </c>
      <c r="AC31" s="23">
        <v>20</v>
      </c>
      <c r="AD31" s="23">
        <v>0.21</v>
      </c>
      <c r="AE31" s="23">
        <v>0</v>
      </c>
      <c r="AF31" s="23">
        <v>0</v>
      </c>
      <c r="AG31" s="23">
        <v>0.01</v>
      </c>
      <c r="AH31" s="23">
        <v>0.03</v>
      </c>
      <c r="AI31" s="23">
        <v>0.05</v>
      </c>
      <c r="AJ31" s="20">
        <v>0</v>
      </c>
      <c r="AK31" s="20">
        <v>2.5</v>
      </c>
      <c r="AL31" s="20">
        <v>2.2400000000000002</v>
      </c>
      <c r="AM31" s="20">
        <v>3.99</v>
      </c>
      <c r="AN31" s="20">
        <v>1.48</v>
      </c>
      <c r="AO31" s="20">
        <v>0.76</v>
      </c>
      <c r="AP31" s="20">
        <v>1.69</v>
      </c>
      <c r="AQ31" s="20">
        <v>0.52</v>
      </c>
      <c r="AR31" s="20">
        <v>2.5099999999999998</v>
      </c>
      <c r="AS31" s="20">
        <v>1.93</v>
      </c>
      <c r="AT31" s="20">
        <v>2.17</v>
      </c>
      <c r="AU31" s="20">
        <v>2.82</v>
      </c>
      <c r="AV31" s="20">
        <v>1.02</v>
      </c>
      <c r="AW31" s="20">
        <v>1.83</v>
      </c>
      <c r="AX31" s="20">
        <v>15.89</v>
      </c>
      <c r="AY31" s="20">
        <v>0</v>
      </c>
      <c r="AZ31" s="20">
        <v>4.57</v>
      </c>
      <c r="BA31" s="20">
        <v>2.5299999999999998</v>
      </c>
      <c r="BB31" s="20">
        <v>1.28</v>
      </c>
      <c r="BC31" s="20">
        <v>1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0.03</v>
      </c>
      <c r="BL31" s="20">
        <v>0</v>
      </c>
      <c r="BM31" s="20">
        <v>0.02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0.11</v>
      </c>
      <c r="BT31" s="20">
        <v>0</v>
      </c>
      <c r="BU31" s="20">
        <v>0</v>
      </c>
      <c r="BV31" s="20">
        <v>0.26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9.9499999999999993</v>
      </c>
      <c r="CC31" s="24"/>
      <c r="CD31" s="24"/>
      <c r="CE31" s="20">
        <v>18</v>
      </c>
      <c r="CF31" s="20"/>
      <c r="CG31" s="20">
        <v>4.16</v>
      </c>
      <c r="CH31" s="20">
        <v>2.16</v>
      </c>
      <c r="CI31" s="20">
        <v>3.16</v>
      </c>
      <c r="CJ31" s="20">
        <v>32.18</v>
      </c>
      <c r="CK31" s="20">
        <v>10.33</v>
      </c>
      <c r="CL31" s="20">
        <v>21.26</v>
      </c>
      <c r="CM31" s="20">
        <v>1.1200000000000001</v>
      </c>
      <c r="CN31" s="20">
        <v>0.64</v>
      </c>
      <c r="CO31" s="20">
        <v>0.89</v>
      </c>
      <c r="CP31" s="20">
        <v>0</v>
      </c>
      <c r="CQ31" s="20">
        <v>0.1</v>
      </c>
      <c r="CR31" s="28"/>
    </row>
    <row r="32" spans="1:96" s="20" customFormat="1" x14ac:dyDescent="0.25">
      <c r="A32" s="21" t="str">
        <f>"23/12"</f>
        <v>23/12</v>
      </c>
      <c r="B32" s="27" t="s">
        <v>226</v>
      </c>
      <c r="C32" s="23" t="str">
        <f>"40"</f>
        <v>40</v>
      </c>
      <c r="D32" s="23">
        <v>2.4300000000000002</v>
      </c>
      <c r="E32" s="23">
        <v>0.54</v>
      </c>
      <c r="F32" s="23">
        <v>2.9</v>
      </c>
      <c r="G32" s="23">
        <v>2</v>
      </c>
      <c r="H32" s="23">
        <v>22.4</v>
      </c>
      <c r="I32" s="23">
        <v>123.39848389333321</v>
      </c>
      <c r="J32" s="23">
        <v>0.87</v>
      </c>
      <c r="K32" s="23">
        <v>1.18</v>
      </c>
      <c r="L32" s="23">
        <v>0</v>
      </c>
      <c r="M32" s="23">
        <v>0</v>
      </c>
      <c r="N32" s="23">
        <v>10.34</v>
      </c>
      <c r="O32" s="23">
        <v>11.46</v>
      </c>
      <c r="P32" s="23">
        <v>0.6</v>
      </c>
      <c r="Q32" s="23">
        <v>0</v>
      </c>
      <c r="R32" s="23">
        <v>0</v>
      </c>
      <c r="S32" s="23">
        <v>0.04</v>
      </c>
      <c r="T32" s="23">
        <v>0.17</v>
      </c>
      <c r="U32" s="23">
        <v>8.51</v>
      </c>
      <c r="V32" s="23">
        <v>31.86</v>
      </c>
      <c r="W32" s="23">
        <v>9.67</v>
      </c>
      <c r="X32" s="23">
        <v>3.7</v>
      </c>
      <c r="Y32" s="23">
        <v>23.62</v>
      </c>
      <c r="Z32" s="23">
        <v>0.28999999999999998</v>
      </c>
      <c r="AA32" s="23">
        <v>9.6</v>
      </c>
      <c r="AB32" s="23">
        <v>3.75</v>
      </c>
      <c r="AC32" s="23">
        <v>16.8</v>
      </c>
      <c r="AD32" s="23">
        <v>1.1200000000000001</v>
      </c>
      <c r="AE32" s="23">
        <v>0.02</v>
      </c>
      <c r="AF32" s="23">
        <v>0.03</v>
      </c>
      <c r="AG32" s="23">
        <v>0.19</v>
      </c>
      <c r="AH32" s="23">
        <v>0.74</v>
      </c>
      <c r="AI32" s="23">
        <v>0.01</v>
      </c>
      <c r="AJ32" s="20">
        <v>0</v>
      </c>
      <c r="AK32" s="20">
        <v>167.17</v>
      </c>
      <c r="AL32" s="20">
        <v>140.53</v>
      </c>
      <c r="AM32" s="20">
        <v>266.43</v>
      </c>
      <c r="AN32" s="20">
        <v>164.03</v>
      </c>
      <c r="AO32" s="20">
        <v>69.59</v>
      </c>
      <c r="AP32" s="20">
        <v>121.92</v>
      </c>
      <c r="AQ32" s="20">
        <v>38.409999999999997</v>
      </c>
      <c r="AR32" s="20">
        <v>158.9</v>
      </c>
      <c r="AS32" s="20">
        <v>144.86000000000001</v>
      </c>
      <c r="AT32" s="20">
        <v>165.57</v>
      </c>
      <c r="AU32" s="20">
        <v>209.57</v>
      </c>
      <c r="AV32" s="20">
        <v>85.73</v>
      </c>
      <c r="AW32" s="20">
        <v>128.91</v>
      </c>
      <c r="AX32" s="20">
        <v>787.82</v>
      </c>
      <c r="AY32" s="20">
        <v>0.56000000000000005</v>
      </c>
      <c r="AZ32" s="20">
        <v>237.25</v>
      </c>
      <c r="BA32" s="20">
        <v>172.43</v>
      </c>
      <c r="BB32" s="20">
        <v>100.38</v>
      </c>
      <c r="BC32" s="20">
        <v>64.19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0.1</v>
      </c>
      <c r="BL32" s="20">
        <v>0</v>
      </c>
      <c r="BM32" s="20">
        <v>7.0000000000000007E-2</v>
      </c>
      <c r="BN32" s="20">
        <v>0</v>
      </c>
      <c r="BO32" s="20">
        <v>0.01</v>
      </c>
      <c r="BP32" s="20">
        <v>0</v>
      </c>
      <c r="BQ32" s="20">
        <v>0</v>
      </c>
      <c r="BR32" s="20">
        <v>0</v>
      </c>
      <c r="BS32" s="20">
        <v>0.38</v>
      </c>
      <c r="BT32" s="20">
        <v>0</v>
      </c>
      <c r="BU32" s="20">
        <v>0</v>
      </c>
      <c r="BV32" s="20">
        <v>1.08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16.309999999999999</v>
      </c>
      <c r="CC32" s="24"/>
      <c r="CD32" s="24"/>
      <c r="CE32" s="20">
        <v>10.23</v>
      </c>
      <c r="CG32" s="20">
        <v>4.47</v>
      </c>
      <c r="CH32" s="20">
        <v>2.2000000000000002</v>
      </c>
      <c r="CI32" s="20">
        <v>3.33</v>
      </c>
      <c r="CJ32" s="20">
        <v>1096.8</v>
      </c>
      <c r="CK32" s="20">
        <v>532.29</v>
      </c>
      <c r="CL32" s="20">
        <v>814.55</v>
      </c>
      <c r="CM32" s="20">
        <v>8.58</v>
      </c>
      <c r="CN32" s="20">
        <v>6.08</v>
      </c>
      <c r="CO32" s="20">
        <v>7.36</v>
      </c>
      <c r="CP32" s="20">
        <v>10.88</v>
      </c>
      <c r="CQ32" s="20">
        <v>0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6.7</v>
      </c>
      <c r="E33" s="33">
        <v>1.1299999999999999</v>
      </c>
      <c r="F33" s="33">
        <v>7.3</v>
      </c>
      <c r="G33" s="33">
        <v>5.88</v>
      </c>
      <c r="H33" s="33">
        <v>48.35</v>
      </c>
      <c r="I33" s="33">
        <v>281.2</v>
      </c>
      <c r="J33" s="33">
        <v>1.75</v>
      </c>
      <c r="K33" s="33">
        <v>3.69</v>
      </c>
      <c r="L33" s="33">
        <v>0</v>
      </c>
      <c r="M33" s="33">
        <v>0</v>
      </c>
      <c r="N33" s="33">
        <v>18.75</v>
      </c>
      <c r="O33" s="33">
        <v>27.27</v>
      </c>
      <c r="P33" s="33">
        <v>2.33</v>
      </c>
      <c r="Q33" s="33">
        <v>0</v>
      </c>
      <c r="R33" s="33">
        <v>0</v>
      </c>
      <c r="S33" s="33">
        <v>0.35</v>
      </c>
      <c r="T33" s="33">
        <v>1.57</v>
      </c>
      <c r="U33" s="33">
        <v>138.27000000000001</v>
      </c>
      <c r="V33" s="33">
        <v>216.84</v>
      </c>
      <c r="W33" s="33">
        <v>41.11</v>
      </c>
      <c r="X33" s="33">
        <v>14.49</v>
      </c>
      <c r="Y33" s="33">
        <v>55.27</v>
      </c>
      <c r="Z33" s="33">
        <v>0.94</v>
      </c>
      <c r="AA33" s="33">
        <v>19.36</v>
      </c>
      <c r="AB33" s="33">
        <v>124.44</v>
      </c>
      <c r="AC33" s="33">
        <v>54.63</v>
      </c>
      <c r="AD33" s="33">
        <v>3.12</v>
      </c>
      <c r="AE33" s="33">
        <v>0.05</v>
      </c>
      <c r="AF33" s="33">
        <v>7.0000000000000007E-2</v>
      </c>
      <c r="AG33" s="33">
        <v>0.65</v>
      </c>
      <c r="AH33" s="33">
        <v>1.95</v>
      </c>
      <c r="AI33" s="33">
        <v>7.04</v>
      </c>
      <c r="AJ33" s="34">
        <v>0</v>
      </c>
      <c r="AK33" s="34">
        <v>377.42</v>
      </c>
      <c r="AL33" s="34">
        <v>330.5</v>
      </c>
      <c r="AM33" s="34">
        <v>581.45000000000005</v>
      </c>
      <c r="AN33" s="34">
        <v>343.57</v>
      </c>
      <c r="AO33" s="34">
        <v>150.55000000000001</v>
      </c>
      <c r="AP33" s="34">
        <v>271.01</v>
      </c>
      <c r="AQ33" s="34">
        <v>85.64</v>
      </c>
      <c r="AR33" s="34">
        <v>369.78</v>
      </c>
      <c r="AS33" s="34">
        <v>329.31</v>
      </c>
      <c r="AT33" s="34">
        <v>389.04</v>
      </c>
      <c r="AU33" s="34">
        <v>512.76</v>
      </c>
      <c r="AV33" s="34">
        <v>184.68</v>
      </c>
      <c r="AW33" s="34">
        <v>286.99</v>
      </c>
      <c r="AX33" s="34">
        <v>1852.1</v>
      </c>
      <c r="AY33" s="34">
        <v>1.17</v>
      </c>
      <c r="AZ33" s="34">
        <v>550.35</v>
      </c>
      <c r="BA33" s="34">
        <v>383.48</v>
      </c>
      <c r="BB33" s="34">
        <v>234.75</v>
      </c>
      <c r="BC33" s="34">
        <v>149.25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0.33</v>
      </c>
      <c r="BL33" s="34">
        <v>0</v>
      </c>
      <c r="BM33" s="34">
        <v>0.2</v>
      </c>
      <c r="BN33" s="34">
        <v>0.01</v>
      </c>
      <c r="BO33" s="34">
        <v>0.03</v>
      </c>
      <c r="BP33" s="34">
        <v>0</v>
      </c>
      <c r="BQ33" s="34">
        <v>0</v>
      </c>
      <c r="BR33" s="34">
        <v>0</v>
      </c>
      <c r="BS33" s="34">
        <v>1.17</v>
      </c>
      <c r="BT33" s="34">
        <v>0</v>
      </c>
      <c r="BU33" s="34">
        <v>0</v>
      </c>
      <c r="BV33" s="34">
        <v>3.23</v>
      </c>
      <c r="BW33" s="34">
        <v>0.01</v>
      </c>
      <c r="BX33" s="34">
        <v>0</v>
      </c>
      <c r="BY33" s="34">
        <v>0</v>
      </c>
      <c r="BZ33" s="34">
        <v>0</v>
      </c>
      <c r="CA33" s="34">
        <v>0</v>
      </c>
      <c r="CB33" s="34">
        <v>327.94</v>
      </c>
      <c r="CC33" s="25"/>
      <c r="CD33" s="25">
        <f>$I$33/$I$35*100</f>
        <v>20.829629629629629</v>
      </c>
      <c r="CE33" s="34">
        <v>40.1</v>
      </c>
      <c r="CF33" s="34"/>
      <c r="CG33" s="34">
        <v>13.5</v>
      </c>
      <c r="CH33" s="34">
        <v>8.24</v>
      </c>
      <c r="CI33" s="34">
        <v>10.87</v>
      </c>
      <c r="CJ33" s="34">
        <v>4434.1099999999997</v>
      </c>
      <c r="CK33" s="34">
        <v>1820.57</v>
      </c>
      <c r="CL33" s="34">
        <v>3127.34</v>
      </c>
      <c r="CM33" s="34">
        <v>67.58</v>
      </c>
      <c r="CN33" s="34">
        <v>50.89</v>
      </c>
      <c r="CO33" s="34">
        <v>59.27</v>
      </c>
      <c r="CP33" s="34">
        <v>15.88</v>
      </c>
      <c r="CQ33" s="34">
        <v>0.34</v>
      </c>
    </row>
    <row r="34" spans="1:95" s="30" customFormat="1" x14ac:dyDescent="0.25">
      <c r="A34" s="31"/>
      <c r="B34" s="32" t="s">
        <v>117</v>
      </c>
      <c r="C34" s="33"/>
      <c r="D34" s="33">
        <v>44.84</v>
      </c>
      <c r="E34" s="33">
        <v>18.579999999999998</v>
      </c>
      <c r="F34" s="33">
        <v>37.64</v>
      </c>
      <c r="G34" s="33">
        <v>22.29</v>
      </c>
      <c r="H34" s="33">
        <v>211.5</v>
      </c>
      <c r="I34" s="33">
        <v>1341.68</v>
      </c>
      <c r="J34" s="33">
        <v>11.6</v>
      </c>
      <c r="K34" s="33">
        <v>12.15</v>
      </c>
      <c r="L34" s="33">
        <v>0</v>
      </c>
      <c r="M34" s="33">
        <v>0</v>
      </c>
      <c r="N34" s="33">
        <v>61.76</v>
      </c>
      <c r="O34" s="33">
        <v>133.04</v>
      </c>
      <c r="P34" s="33">
        <v>16.7</v>
      </c>
      <c r="Q34" s="33">
        <v>0</v>
      </c>
      <c r="R34" s="33">
        <v>0</v>
      </c>
      <c r="S34" s="33">
        <v>3.35</v>
      </c>
      <c r="T34" s="33">
        <v>10.94</v>
      </c>
      <c r="U34" s="33">
        <v>1040.06</v>
      </c>
      <c r="V34" s="33">
        <v>1738.08</v>
      </c>
      <c r="W34" s="33">
        <v>207.35</v>
      </c>
      <c r="X34" s="33">
        <v>169.98</v>
      </c>
      <c r="Y34" s="33">
        <v>569.78</v>
      </c>
      <c r="Z34" s="33">
        <v>7.15</v>
      </c>
      <c r="AA34" s="33">
        <v>97.38</v>
      </c>
      <c r="AB34" s="33">
        <v>4661.2700000000004</v>
      </c>
      <c r="AC34" s="33">
        <v>1058.17</v>
      </c>
      <c r="AD34" s="33">
        <v>11.81</v>
      </c>
      <c r="AE34" s="33">
        <v>0.68</v>
      </c>
      <c r="AF34" s="33">
        <v>0.45</v>
      </c>
      <c r="AG34" s="33">
        <v>7.89</v>
      </c>
      <c r="AH34" s="33">
        <v>18.059999999999999</v>
      </c>
      <c r="AI34" s="33">
        <v>140.54</v>
      </c>
      <c r="AJ34" s="34">
        <v>0</v>
      </c>
      <c r="AK34" s="34">
        <v>2292.5500000000002</v>
      </c>
      <c r="AL34" s="34">
        <v>1922.87</v>
      </c>
      <c r="AM34" s="34">
        <v>3872.95</v>
      </c>
      <c r="AN34" s="34">
        <v>2764.78</v>
      </c>
      <c r="AO34" s="34">
        <v>1015.02</v>
      </c>
      <c r="AP34" s="34">
        <v>1895.17</v>
      </c>
      <c r="AQ34" s="34">
        <v>537.62</v>
      </c>
      <c r="AR34" s="34">
        <v>1360.1</v>
      </c>
      <c r="AS34" s="34">
        <v>1648.28</v>
      </c>
      <c r="AT34" s="34">
        <v>1482.01</v>
      </c>
      <c r="AU34" s="34">
        <v>1904.29</v>
      </c>
      <c r="AV34" s="34">
        <v>1359.99</v>
      </c>
      <c r="AW34" s="34">
        <v>1050.69</v>
      </c>
      <c r="AX34" s="34">
        <v>6176.38</v>
      </c>
      <c r="AY34" s="34">
        <v>1.76</v>
      </c>
      <c r="AZ34" s="34">
        <v>1900.6</v>
      </c>
      <c r="BA34" s="34">
        <v>1392.83</v>
      </c>
      <c r="BB34" s="34">
        <v>891.97</v>
      </c>
      <c r="BC34" s="34">
        <v>496</v>
      </c>
      <c r="BD34" s="34">
        <v>0.36</v>
      </c>
      <c r="BE34" s="34">
        <v>0.08</v>
      </c>
      <c r="BF34" s="34">
        <v>7.0000000000000007E-2</v>
      </c>
      <c r="BG34" s="34">
        <v>0.18</v>
      </c>
      <c r="BH34" s="34">
        <v>0.23</v>
      </c>
      <c r="BI34" s="34">
        <v>0.75</v>
      </c>
      <c r="BJ34" s="34">
        <v>0</v>
      </c>
      <c r="BK34" s="34">
        <v>3.74</v>
      </c>
      <c r="BL34" s="34">
        <v>0</v>
      </c>
      <c r="BM34" s="34">
        <v>1.45</v>
      </c>
      <c r="BN34" s="34">
        <v>7.0000000000000007E-2</v>
      </c>
      <c r="BO34" s="34">
        <v>0.11</v>
      </c>
      <c r="BP34" s="34">
        <v>0</v>
      </c>
      <c r="BQ34" s="34">
        <v>0.08</v>
      </c>
      <c r="BR34" s="34">
        <v>0.28999999999999998</v>
      </c>
      <c r="BS34" s="34">
        <v>6.7</v>
      </c>
      <c r="BT34" s="34">
        <v>0</v>
      </c>
      <c r="BU34" s="34">
        <v>0</v>
      </c>
      <c r="BV34" s="34">
        <v>12.25</v>
      </c>
      <c r="BW34" s="34">
        <v>7.0000000000000007E-2</v>
      </c>
      <c r="BX34" s="34">
        <v>0</v>
      </c>
      <c r="BY34" s="34">
        <v>0</v>
      </c>
      <c r="BZ34" s="34">
        <v>0</v>
      </c>
      <c r="CA34" s="34">
        <v>0</v>
      </c>
      <c r="CB34" s="34">
        <v>1585.23</v>
      </c>
      <c r="CC34" s="25"/>
      <c r="CD34" s="25"/>
      <c r="CE34" s="34">
        <v>874.26</v>
      </c>
      <c r="CF34" s="34"/>
      <c r="CG34" s="34">
        <v>338.85</v>
      </c>
      <c r="CH34" s="34">
        <v>108.91</v>
      </c>
      <c r="CI34" s="34">
        <v>223.88</v>
      </c>
      <c r="CJ34" s="34">
        <v>14296.76</v>
      </c>
      <c r="CK34" s="34">
        <v>5886.15</v>
      </c>
      <c r="CL34" s="34">
        <v>10091.459999999999</v>
      </c>
      <c r="CM34" s="34">
        <v>343.52</v>
      </c>
      <c r="CN34" s="34">
        <v>237.74</v>
      </c>
      <c r="CO34" s="34">
        <v>290.7</v>
      </c>
      <c r="CP34" s="34">
        <v>35.76</v>
      </c>
      <c r="CQ34" s="34">
        <v>2.25</v>
      </c>
    </row>
    <row r="35" spans="1:95" ht="47.25" x14ac:dyDescent="0.25">
      <c r="A35" s="21"/>
      <c r="B35" s="27" t="s">
        <v>175</v>
      </c>
      <c r="C35" s="23"/>
      <c r="D35" s="23">
        <v>40.5</v>
      </c>
      <c r="E35" s="23">
        <v>0</v>
      </c>
      <c r="F35" s="23">
        <v>45</v>
      </c>
      <c r="G35" s="23">
        <v>0</v>
      </c>
      <c r="H35" s="23">
        <v>195.75</v>
      </c>
      <c r="I35" s="23">
        <v>1350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375</v>
      </c>
      <c r="AD35" s="23">
        <v>0</v>
      </c>
      <c r="AE35" s="23">
        <v>0.67500000000000004</v>
      </c>
      <c r="AF35" s="23">
        <v>0.75</v>
      </c>
      <c r="AG35" s="23"/>
      <c r="AH35" s="23"/>
      <c r="AI35" s="23">
        <v>37.5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4.3400000000000034</v>
      </c>
      <c r="E36" s="23">
        <f t="shared" si="0"/>
        <v>18.579999999999998</v>
      </c>
      <c r="F36" s="23">
        <f t="shared" si="0"/>
        <v>-7.3599999999999994</v>
      </c>
      <c r="G36" s="23">
        <f t="shared" si="0"/>
        <v>22.29</v>
      </c>
      <c r="H36" s="23">
        <f t="shared" si="0"/>
        <v>15.75</v>
      </c>
      <c r="I36" s="23">
        <f t="shared" si="0"/>
        <v>-8.3199999999999363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1738.08</v>
      </c>
      <c r="W36" s="23">
        <f t="shared" si="1"/>
        <v>207.35</v>
      </c>
      <c r="X36" s="23">
        <f t="shared" si="1"/>
        <v>169.98</v>
      </c>
      <c r="Y36" s="23">
        <f t="shared" si="1"/>
        <v>569.78</v>
      </c>
      <c r="Z36" s="23">
        <f t="shared" si="1"/>
        <v>7.15</v>
      </c>
      <c r="AA36" s="23">
        <f t="shared" si="1"/>
        <v>97.38</v>
      </c>
      <c r="AB36" s="23">
        <f t="shared" si="1"/>
        <v>4661.2700000000004</v>
      </c>
      <c r="AC36" s="23">
        <f t="shared" si="1"/>
        <v>683.17000000000007</v>
      </c>
      <c r="AD36" s="23">
        <f t="shared" si="1"/>
        <v>11.81</v>
      </c>
      <c r="AE36" s="23">
        <f t="shared" si="1"/>
        <v>5.0000000000000044E-3</v>
      </c>
      <c r="AF36" s="23">
        <f t="shared" si="1"/>
        <v>-0.3</v>
      </c>
      <c r="AG36" s="23"/>
      <c r="AH36" s="23"/>
      <c r="AI36" s="23">
        <f>AI34-AI35</f>
        <v>103.03999999999999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223.88</v>
      </c>
      <c r="CJ36" s="20"/>
      <c r="CK36" s="20"/>
      <c r="CL36" s="20">
        <f>CL34-CL35</f>
        <v>10091.459999999999</v>
      </c>
      <c r="CM36" s="20"/>
      <c r="CN36" s="20"/>
      <c r="CO36" s="20">
        <f>CO34-CO35</f>
        <v>290.7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14</v>
      </c>
      <c r="E37" s="23"/>
      <c r="F37" s="23">
        <v>26</v>
      </c>
      <c r="G37" s="23"/>
      <c r="H37" s="23">
        <v>60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180</v>
      </c>
      <c r="F6" s="57"/>
      <c r="G6" s="56">
        <v>303.50603519999999</v>
      </c>
      <c r="H6" s="56">
        <v>7.83</v>
      </c>
      <c r="I6" s="56">
        <v>9.93</v>
      </c>
      <c r="J6" s="58">
        <v>45.88</v>
      </c>
    </row>
    <row r="7" spans="1:10" x14ac:dyDescent="0.25">
      <c r="A7" s="52"/>
      <c r="B7" s="59" t="s">
        <v>139</v>
      </c>
      <c r="C7" s="53"/>
      <c r="D7" s="55"/>
      <c r="E7" s="56"/>
      <c r="F7" s="57"/>
      <c r="G7" s="56"/>
      <c r="H7" s="56"/>
      <c r="I7" s="56"/>
      <c r="J7" s="58"/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228</v>
      </c>
      <c r="D16" s="55" t="s">
        <v>219</v>
      </c>
      <c r="E16" s="56">
        <v>200</v>
      </c>
      <c r="F16" s="57"/>
      <c r="G16" s="56">
        <v>148.66719999999998</v>
      </c>
      <c r="H16" s="56">
        <v>8.2799999999999994</v>
      </c>
      <c r="I16" s="56">
        <v>6.01</v>
      </c>
      <c r="J16" s="58">
        <v>15.8</v>
      </c>
    </row>
    <row r="17" spans="1:10" x14ac:dyDescent="0.25">
      <c r="A17" s="52"/>
      <c r="B17" s="59" t="s">
        <v>146</v>
      </c>
      <c r="C17" s="54" t="s">
        <v>229</v>
      </c>
      <c r="D17" s="55" t="s">
        <v>220</v>
      </c>
      <c r="E17" s="56">
        <v>70</v>
      </c>
      <c r="F17" s="57"/>
      <c r="G17" s="56">
        <v>99.524333999999982</v>
      </c>
      <c r="H17" s="56">
        <v>11.51</v>
      </c>
      <c r="I17" s="56">
        <v>3.69</v>
      </c>
      <c r="J17" s="58">
        <v>4.96</v>
      </c>
    </row>
    <row r="18" spans="1:10" x14ac:dyDescent="0.25">
      <c r="A18" s="52"/>
      <c r="B18" s="59" t="s">
        <v>148</v>
      </c>
      <c r="C18" s="54" t="s">
        <v>230</v>
      </c>
      <c r="D18" s="55" t="s">
        <v>221</v>
      </c>
      <c r="E18" s="56">
        <v>200</v>
      </c>
      <c r="F18" s="57"/>
      <c r="G18" s="56">
        <v>176.07537922999995</v>
      </c>
      <c r="H18" s="56">
        <v>3.84</v>
      </c>
      <c r="I18" s="56">
        <v>6.17</v>
      </c>
      <c r="J18" s="58">
        <v>27.34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200</v>
      </c>
      <c r="F19" s="57"/>
      <c r="G19" s="56">
        <v>74.31777000000001</v>
      </c>
      <c r="H19" s="56">
        <v>0.24</v>
      </c>
      <c r="I19" s="56">
        <v>0.1</v>
      </c>
      <c r="J19" s="58">
        <v>19.489999999999998</v>
      </c>
    </row>
    <row r="20" spans="1:10" ht="30" x14ac:dyDescent="0.25">
      <c r="A20" s="52"/>
      <c r="B20" s="59" t="s">
        <v>152</v>
      </c>
      <c r="C20" s="54" t="s">
        <v>232</v>
      </c>
      <c r="D20" s="55" t="s">
        <v>223</v>
      </c>
      <c r="E20" s="56">
        <v>60</v>
      </c>
      <c r="F20" s="57"/>
      <c r="G20" s="56">
        <v>45.802965599999993</v>
      </c>
      <c r="H20" s="56">
        <v>0.79</v>
      </c>
      <c r="I20" s="56">
        <v>3.58</v>
      </c>
      <c r="J20" s="58">
        <v>3.06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200</v>
      </c>
      <c r="F24" s="57"/>
      <c r="G24" s="56">
        <v>19.219472</v>
      </c>
      <c r="H24" s="56">
        <v>0.08</v>
      </c>
      <c r="I24" s="56">
        <v>0.02</v>
      </c>
      <c r="J24" s="58">
        <v>4.95</v>
      </c>
    </row>
    <row r="25" spans="1:10" x14ac:dyDescent="0.25">
      <c r="A25" s="52"/>
      <c r="B25" s="74"/>
      <c r="C25" s="80" t="s">
        <v>233</v>
      </c>
      <c r="D25" s="75" t="s">
        <v>224</v>
      </c>
      <c r="E25" s="76">
        <v>100</v>
      </c>
      <c r="F25" s="77"/>
      <c r="G25" s="76">
        <v>87.681988731707349</v>
      </c>
      <c r="H25" s="76">
        <v>2.79</v>
      </c>
      <c r="I25" s="76">
        <v>3.8</v>
      </c>
      <c r="J25" s="78">
        <v>11.15</v>
      </c>
    </row>
    <row r="26" spans="1:10" ht="15.75" thickBot="1" x14ac:dyDescent="0.3">
      <c r="A26" s="60"/>
      <c r="B26" s="61"/>
      <c r="C26" s="86" t="s">
        <v>234</v>
      </c>
      <c r="D26" s="62" t="s">
        <v>225</v>
      </c>
      <c r="E26" s="63">
        <v>10</v>
      </c>
      <c r="F26" s="64"/>
      <c r="G26" s="63">
        <v>6.1243595500000003</v>
      </c>
      <c r="H26" s="63">
        <v>7.0000000000000007E-2</v>
      </c>
      <c r="I26" s="63">
        <v>0.45</v>
      </c>
      <c r="J26" s="65">
        <v>0.48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45169.355497685188</v>
      </c>
    </row>
    <row r="2" spans="1:2" ht="12.75" customHeight="1" x14ac:dyDescent="0.2">
      <c r="A2" s="83" t="s">
        <v>161</v>
      </c>
      <c r="B2" s="84">
        <v>45176.516319444447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166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45168.355497685188</v>
      </c>
    </row>
    <row r="2" spans="1:2" ht="12.75" customHeight="1" x14ac:dyDescent="0.2">
      <c r="A2" s="83" t="s">
        <v>161</v>
      </c>
      <c r="B2" s="84">
        <v>45176.477280092593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235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IU28"/>
  <sheetViews>
    <sheetView topLeftCell="A12" workbookViewId="0">
      <selection activeCell="H18" sqref="H18:I1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"30 августа 2023 г."</f>
        <v>30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(11)'!B3&lt;&gt;"",'Dop (11)'!B3,"")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31.5" x14ac:dyDescent="0.25">
      <c r="A11" s="21" t="str">
        <f>"12/4"</f>
        <v>12/4</v>
      </c>
      <c r="B11" s="27" t="s">
        <v>217</v>
      </c>
      <c r="C11" s="23" t="str">
        <f>"250"</f>
        <v>250</v>
      </c>
      <c r="D11" s="23">
        <v>10.88</v>
      </c>
      <c r="E11" s="23">
        <v>0.08</v>
      </c>
      <c r="F11" s="23">
        <v>13.79</v>
      </c>
      <c r="G11" s="23">
        <v>3.3</v>
      </c>
      <c r="H11" s="23">
        <v>63.72</v>
      </c>
      <c r="I11" s="23">
        <v>421.53616</v>
      </c>
      <c r="J11" s="23">
        <v>8.34</v>
      </c>
      <c r="K11" s="23">
        <v>0.38</v>
      </c>
      <c r="L11" s="23">
        <v>0</v>
      </c>
      <c r="M11" s="23">
        <v>0</v>
      </c>
      <c r="N11" s="23">
        <v>1.66</v>
      </c>
      <c r="O11" s="23">
        <v>58.79</v>
      </c>
      <c r="P11" s="23">
        <v>3.28</v>
      </c>
      <c r="Q11" s="23">
        <v>0</v>
      </c>
      <c r="R11" s="23">
        <v>0</v>
      </c>
      <c r="S11" s="23">
        <v>0</v>
      </c>
      <c r="T11" s="23">
        <v>1.63</v>
      </c>
      <c r="U11" s="23">
        <v>204.6</v>
      </c>
      <c r="V11" s="23">
        <v>187.7</v>
      </c>
      <c r="W11" s="23">
        <v>26.96</v>
      </c>
      <c r="X11" s="23">
        <v>72.31</v>
      </c>
      <c r="Y11" s="23">
        <v>205.52</v>
      </c>
      <c r="Z11" s="23">
        <v>2.39</v>
      </c>
      <c r="AA11" s="23">
        <v>53.1</v>
      </c>
      <c r="AB11" s="23">
        <v>61.6</v>
      </c>
      <c r="AC11" s="23">
        <v>100.95</v>
      </c>
      <c r="AD11" s="23">
        <v>0.45</v>
      </c>
      <c r="AE11" s="23">
        <v>0.3</v>
      </c>
      <c r="AF11" s="23">
        <v>0.04</v>
      </c>
      <c r="AG11" s="23">
        <v>1.28</v>
      </c>
      <c r="AH11" s="23">
        <v>4.63</v>
      </c>
      <c r="AI11" s="23">
        <v>0</v>
      </c>
      <c r="AJ11" s="20">
        <v>0</v>
      </c>
      <c r="AK11" s="20">
        <v>445.47</v>
      </c>
      <c r="AL11" s="20">
        <v>407.73</v>
      </c>
      <c r="AM11" s="20">
        <v>1448.59</v>
      </c>
      <c r="AN11" s="20">
        <v>274.67</v>
      </c>
      <c r="AO11" s="20">
        <v>279.79000000000002</v>
      </c>
      <c r="AP11" s="20">
        <v>380.23</v>
      </c>
      <c r="AQ11" s="20">
        <v>173.01</v>
      </c>
      <c r="AR11" s="20">
        <v>548.87</v>
      </c>
      <c r="AS11" s="20">
        <v>1013.6</v>
      </c>
      <c r="AT11" s="20">
        <v>401.76</v>
      </c>
      <c r="AU11" s="20">
        <v>616.08000000000004</v>
      </c>
      <c r="AV11" s="20">
        <v>247.5</v>
      </c>
      <c r="AW11" s="20">
        <v>284.12</v>
      </c>
      <c r="AX11" s="20">
        <v>2099.35</v>
      </c>
      <c r="AY11" s="20">
        <v>0</v>
      </c>
      <c r="AZ11" s="20">
        <v>765.63</v>
      </c>
      <c r="BA11" s="20">
        <v>662.79</v>
      </c>
      <c r="BB11" s="20">
        <v>389.07</v>
      </c>
      <c r="BC11" s="20">
        <v>170.05</v>
      </c>
      <c r="BD11" s="20">
        <v>0.49</v>
      </c>
      <c r="BE11" s="20">
        <v>0.11</v>
      </c>
      <c r="BF11" s="20">
        <v>0.1</v>
      </c>
      <c r="BG11" s="20">
        <v>0.25</v>
      </c>
      <c r="BH11" s="20">
        <v>0.32</v>
      </c>
      <c r="BI11" s="20">
        <v>1.04</v>
      </c>
      <c r="BJ11" s="20">
        <v>0</v>
      </c>
      <c r="BK11" s="20">
        <v>3.46</v>
      </c>
      <c r="BL11" s="20">
        <v>0</v>
      </c>
      <c r="BM11" s="20">
        <v>1.04</v>
      </c>
      <c r="BN11" s="20">
        <v>0.02</v>
      </c>
      <c r="BO11" s="20">
        <v>0</v>
      </c>
      <c r="BP11" s="20">
        <v>0</v>
      </c>
      <c r="BQ11" s="20">
        <v>0.11</v>
      </c>
      <c r="BR11" s="20">
        <v>0.39</v>
      </c>
      <c r="BS11" s="20">
        <v>3.46</v>
      </c>
      <c r="BT11" s="20">
        <v>0</v>
      </c>
      <c r="BU11" s="20">
        <v>0</v>
      </c>
      <c r="BV11" s="20">
        <v>1.96</v>
      </c>
      <c r="BW11" s="20">
        <v>0.04</v>
      </c>
      <c r="BX11" s="20">
        <v>0</v>
      </c>
      <c r="BY11" s="20">
        <v>0</v>
      </c>
      <c r="BZ11" s="20">
        <v>0</v>
      </c>
      <c r="CA11" s="20">
        <v>0</v>
      </c>
      <c r="CB11" s="20">
        <v>196.4</v>
      </c>
      <c r="CC11" s="24"/>
      <c r="CD11" s="24"/>
      <c r="CE11" s="20">
        <v>63.37</v>
      </c>
      <c r="CF11" s="20"/>
      <c r="CG11" s="20">
        <v>17.22</v>
      </c>
      <c r="CH11" s="20">
        <v>10.95</v>
      </c>
      <c r="CI11" s="20">
        <v>14.09</v>
      </c>
      <c r="CJ11" s="20">
        <v>2401</v>
      </c>
      <c r="CK11" s="20">
        <v>1176.94</v>
      </c>
      <c r="CL11" s="20">
        <v>1788.97</v>
      </c>
      <c r="CM11" s="20">
        <v>34.020000000000003</v>
      </c>
      <c r="CN11" s="20">
        <v>21.39</v>
      </c>
      <c r="CO11" s="20">
        <v>27.71</v>
      </c>
      <c r="CP11" s="20">
        <v>0</v>
      </c>
      <c r="CQ11" s="20">
        <v>0.5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2850</v>
      </c>
      <c r="CK12" s="20">
        <v>1098</v>
      </c>
      <c r="CL12" s="20">
        <v>1974</v>
      </c>
      <c r="CM12" s="20">
        <v>22.8</v>
      </c>
      <c r="CN12" s="20">
        <v>22.8</v>
      </c>
      <c r="CO12" s="20">
        <v>22.8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20.530314146341464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3.15</v>
      </c>
      <c r="CH13" s="20">
        <v>3.04</v>
      </c>
      <c r="CI13" s="20">
        <v>3.1</v>
      </c>
      <c r="CJ13" s="20">
        <v>340.58</v>
      </c>
      <c r="CK13" s="20">
        <v>136.38</v>
      </c>
      <c r="CL13" s="20">
        <v>238.48</v>
      </c>
      <c r="CM13" s="20">
        <v>33.03</v>
      </c>
      <c r="CN13" s="20">
        <v>19.63</v>
      </c>
      <c r="CO13" s="20">
        <v>26.33</v>
      </c>
      <c r="CP13" s="20">
        <v>4.88</v>
      </c>
      <c r="CQ13" s="20">
        <v>0</v>
      </c>
      <c r="CR13" s="28"/>
    </row>
    <row r="14" spans="1:96" s="20" customFormat="1" x14ac:dyDescent="0.25">
      <c r="A14" s="21" t="str">
        <f>"-"</f>
        <v>-</v>
      </c>
      <c r="B14" s="27" t="s">
        <v>218</v>
      </c>
      <c r="C14" s="23" t="str">
        <f>"100"</f>
        <v>100</v>
      </c>
      <c r="D14" s="23">
        <v>0.9</v>
      </c>
      <c r="E14" s="23">
        <v>0</v>
      </c>
      <c r="F14" s="23">
        <v>0.2</v>
      </c>
      <c r="G14" s="23">
        <v>0.2</v>
      </c>
      <c r="H14" s="23">
        <v>10.3</v>
      </c>
      <c r="I14" s="23">
        <v>44.48</v>
      </c>
      <c r="J14" s="23">
        <v>0</v>
      </c>
      <c r="K14" s="23">
        <v>0</v>
      </c>
      <c r="L14" s="23">
        <v>0</v>
      </c>
      <c r="M14" s="23">
        <v>0</v>
      </c>
      <c r="N14" s="23">
        <v>8.1</v>
      </c>
      <c r="O14" s="23">
        <v>0</v>
      </c>
      <c r="P14" s="23">
        <v>2.2000000000000002</v>
      </c>
      <c r="Q14" s="23">
        <v>0</v>
      </c>
      <c r="R14" s="23">
        <v>0</v>
      </c>
      <c r="S14" s="23">
        <v>1.3</v>
      </c>
      <c r="T14" s="23">
        <v>0.5</v>
      </c>
      <c r="U14" s="23">
        <v>13</v>
      </c>
      <c r="V14" s="23">
        <v>197</v>
      </c>
      <c r="W14" s="23">
        <v>34</v>
      </c>
      <c r="X14" s="23">
        <v>13</v>
      </c>
      <c r="Y14" s="23">
        <v>23</v>
      </c>
      <c r="Z14" s="23">
        <v>0.3</v>
      </c>
      <c r="AA14" s="23">
        <v>0</v>
      </c>
      <c r="AB14" s="23">
        <v>50</v>
      </c>
      <c r="AC14" s="23">
        <v>8</v>
      </c>
      <c r="AD14" s="23">
        <v>0.2</v>
      </c>
      <c r="AE14" s="23">
        <v>0.04</v>
      </c>
      <c r="AF14" s="23">
        <v>0.03</v>
      </c>
      <c r="AG14" s="23">
        <v>0.2</v>
      </c>
      <c r="AH14" s="23">
        <v>0.3</v>
      </c>
      <c r="AI14" s="23">
        <v>60</v>
      </c>
      <c r="AJ14" s="20">
        <v>0</v>
      </c>
      <c r="AK14" s="20">
        <v>35</v>
      </c>
      <c r="AL14" s="20">
        <v>27</v>
      </c>
      <c r="AM14" s="20">
        <v>20</v>
      </c>
      <c r="AN14" s="20">
        <v>36</v>
      </c>
      <c r="AO14" s="20">
        <v>13</v>
      </c>
      <c r="AP14" s="20">
        <v>13</v>
      </c>
      <c r="AQ14" s="20">
        <v>6</v>
      </c>
      <c r="AR14" s="20">
        <v>27</v>
      </c>
      <c r="AS14" s="20">
        <v>43</v>
      </c>
      <c r="AT14" s="20">
        <v>56</v>
      </c>
      <c r="AU14" s="20">
        <v>99</v>
      </c>
      <c r="AV14" s="20">
        <v>15</v>
      </c>
      <c r="AW14" s="20">
        <v>82</v>
      </c>
      <c r="AX14" s="20">
        <v>82</v>
      </c>
      <c r="AY14" s="20">
        <v>0</v>
      </c>
      <c r="AZ14" s="20">
        <v>40</v>
      </c>
      <c r="BA14" s="20">
        <v>28</v>
      </c>
      <c r="BB14" s="20">
        <v>14</v>
      </c>
      <c r="BC14" s="20">
        <v>9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86.8</v>
      </c>
      <c r="CC14" s="24"/>
      <c r="CD14" s="24"/>
      <c r="CE14" s="20">
        <v>8.33</v>
      </c>
      <c r="CG14" s="20">
        <v>2</v>
      </c>
      <c r="CH14" s="20">
        <v>2</v>
      </c>
      <c r="CI14" s="20">
        <v>2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13.22</v>
      </c>
      <c r="E15" s="33">
        <v>0.08</v>
      </c>
      <c r="F15" s="33">
        <v>14.15</v>
      </c>
      <c r="G15" s="33">
        <v>3.66</v>
      </c>
      <c r="H15" s="33">
        <v>88.46</v>
      </c>
      <c r="I15" s="33">
        <v>531.33000000000004</v>
      </c>
      <c r="J15" s="33">
        <v>8.34</v>
      </c>
      <c r="K15" s="33">
        <v>0.38</v>
      </c>
      <c r="L15" s="33">
        <v>0</v>
      </c>
      <c r="M15" s="33">
        <v>0</v>
      </c>
      <c r="N15" s="33">
        <v>14.91</v>
      </c>
      <c r="O15" s="33">
        <v>67.91</v>
      </c>
      <c r="P15" s="33">
        <v>5.65</v>
      </c>
      <c r="Q15" s="33">
        <v>0</v>
      </c>
      <c r="R15" s="33">
        <v>0</v>
      </c>
      <c r="S15" s="33">
        <v>1.58</v>
      </c>
      <c r="T15" s="33">
        <v>2.54</v>
      </c>
      <c r="U15" s="33">
        <v>218.18</v>
      </c>
      <c r="V15" s="33">
        <v>392.72</v>
      </c>
      <c r="W15" s="33">
        <v>63</v>
      </c>
      <c r="X15" s="33">
        <v>85.86</v>
      </c>
      <c r="Y15" s="33">
        <v>229.51</v>
      </c>
      <c r="Z15" s="33">
        <v>2.73</v>
      </c>
      <c r="AA15" s="33">
        <v>53.1</v>
      </c>
      <c r="AB15" s="33">
        <v>112.04</v>
      </c>
      <c r="AC15" s="33">
        <v>109.05</v>
      </c>
      <c r="AD15" s="33">
        <v>0.66</v>
      </c>
      <c r="AE15" s="33">
        <v>0.34</v>
      </c>
      <c r="AF15" s="33">
        <v>7.0000000000000007E-2</v>
      </c>
      <c r="AG15" s="33">
        <v>1.48</v>
      </c>
      <c r="AH15" s="33">
        <v>4.9400000000000004</v>
      </c>
      <c r="AI15" s="33">
        <v>60.78</v>
      </c>
      <c r="AJ15" s="34">
        <v>0</v>
      </c>
      <c r="AK15" s="34">
        <v>544.99</v>
      </c>
      <c r="AL15" s="34">
        <v>501.96</v>
      </c>
      <c r="AM15" s="34">
        <v>1571</v>
      </c>
      <c r="AN15" s="34">
        <v>345.57</v>
      </c>
      <c r="AO15" s="34">
        <v>313.08999999999997</v>
      </c>
      <c r="AP15" s="34">
        <v>434.45</v>
      </c>
      <c r="AQ15" s="34">
        <v>194.15</v>
      </c>
      <c r="AR15" s="34">
        <v>649.78</v>
      </c>
      <c r="AS15" s="34">
        <v>1101.49</v>
      </c>
      <c r="AT15" s="34">
        <v>520.4</v>
      </c>
      <c r="AU15" s="34">
        <v>766.75</v>
      </c>
      <c r="AV15" s="34">
        <v>290.51</v>
      </c>
      <c r="AW15" s="34">
        <v>414.14</v>
      </c>
      <c r="AX15" s="34">
        <v>2582.94</v>
      </c>
      <c r="AY15" s="34">
        <v>0</v>
      </c>
      <c r="AZ15" s="34">
        <v>936.48</v>
      </c>
      <c r="BA15" s="34">
        <v>747.69</v>
      </c>
      <c r="BB15" s="34">
        <v>440.82</v>
      </c>
      <c r="BC15" s="34">
        <v>208.97</v>
      </c>
      <c r="BD15" s="34">
        <v>0.49</v>
      </c>
      <c r="BE15" s="34">
        <v>0.11</v>
      </c>
      <c r="BF15" s="34">
        <v>0.1</v>
      </c>
      <c r="BG15" s="34">
        <v>0.25</v>
      </c>
      <c r="BH15" s="34">
        <v>0.32</v>
      </c>
      <c r="BI15" s="34">
        <v>1.04</v>
      </c>
      <c r="BJ15" s="34">
        <v>0</v>
      </c>
      <c r="BK15" s="34">
        <v>3.48</v>
      </c>
      <c r="BL15" s="34">
        <v>0</v>
      </c>
      <c r="BM15" s="34">
        <v>1.04</v>
      </c>
      <c r="BN15" s="34">
        <v>0.02</v>
      </c>
      <c r="BO15" s="34">
        <v>0</v>
      </c>
      <c r="BP15" s="34">
        <v>0</v>
      </c>
      <c r="BQ15" s="34">
        <v>0.11</v>
      </c>
      <c r="BR15" s="34">
        <v>0.39</v>
      </c>
      <c r="BS15" s="34">
        <v>3.47</v>
      </c>
      <c r="BT15" s="34">
        <v>0</v>
      </c>
      <c r="BU15" s="34">
        <v>0</v>
      </c>
      <c r="BV15" s="34">
        <v>2.0099999999999998</v>
      </c>
      <c r="BW15" s="34">
        <v>0.04</v>
      </c>
      <c r="BX15" s="34">
        <v>0</v>
      </c>
      <c r="BY15" s="34">
        <v>0</v>
      </c>
      <c r="BZ15" s="34">
        <v>0</v>
      </c>
      <c r="CA15" s="34">
        <v>0</v>
      </c>
      <c r="CB15" s="34">
        <v>490.46</v>
      </c>
      <c r="CC15" s="25"/>
      <c r="CD15" s="25">
        <f>$I$15/$I$25*100</f>
        <v>37.796905566423625</v>
      </c>
      <c r="CE15" s="34">
        <v>71.77</v>
      </c>
      <c r="CF15" s="34"/>
      <c r="CG15" s="34">
        <v>22.37</v>
      </c>
      <c r="CH15" s="34">
        <v>15.99</v>
      </c>
      <c r="CI15" s="34">
        <v>19.18</v>
      </c>
      <c r="CJ15" s="34">
        <v>5791.58</v>
      </c>
      <c r="CK15" s="34">
        <v>2493.31</v>
      </c>
      <c r="CL15" s="34">
        <v>4142.45</v>
      </c>
      <c r="CM15" s="34">
        <v>136.65</v>
      </c>
      <c r="CN15" s="34">
        <v>110.62</v>
      </c>
      <c r="CO15" s="34">
        <v>123.64</v>
      </c>
      <c r="CP15" s="34">
        <v>4.88</v>
      </c>
      <c r="CQ15" s="34">
        <v>0.5</v>
      </c>
    </row>
    <row r="16" spans="1:96" x14ac:dyDescent="0.25">
      <c r="A16" s="21"/>
      <c r="B16" s="22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6" customFormat="1" ht="31.5" x14ac:dyDescent="0.25">
      <c r="A17" s="21" t="str">
        <f>"19/2"</f>
        <v>19/2</v>
      </c>
      <c r="B17" s="27" t="s">
        <v>219</v>
      </c>
      <c r="C17" s="23" t="str">
        <f>"250"</f>
        <v>250</v>
      </c>
      <c r="D17" s="23">
        <v>10.35</v>
      </c>
      <c r="E17" s="23">
        <v>8.3000000000000007</v>
      </c>
      <c r="F17" s="23">
        <v>7.52</v>
      </c>
      <c r="G17" s="23">
        <v>4.88</v>
      </c>
      <c r="H17" s="23">
        <v>19.75</v>
      </c>
      <c r="I17" s="23">
        <v>185.83399999999997</v>
      </c>
      <c r="J17" s="23">
        <v>1.22</v>
      </c>
      <c r="K17" s="23">
        <v>3.25</v>
      </c>
      <c r="L17" s="23">
        <v>0</v>
      </c>
      <c r="M17" s="23">
        <v>0</v>
      </c>
      <c r="N17" s="23">
        <v>2.78</v>
      </c>
      <c r="O17" s="23">
        <v>15.03</v>
      </c>
      <c r="P17" s="23">
        <v>1.94</v>
      </c>
      <c r="Q17" s="23">
        <v>0</v>
      </c>
      <c r="R17" s="23">
        <v>0</v>
      </c>
      <c r="S17" s="23">
        <v>0.25</v>
      </c>
      <c r="T17" s="23">
        <v>2.34</v>
      </c>
      <c r="U17" s="23">
        <v>93.02</v>
      </c>
      <c r="V17" s="23">
        <v>378.15</v>
      </c>
      <c r="W17" s="23">
        <v>17.32</v>
      </c>
      <c r="X17" s="23">
        <v>16.72</v>
      </c>
      <c r="Y17" s="23">
        <v>95.87</v>
      </c>
      <c r="Z17" s="23">
        <v>1</v>
      </c>
      <c r="AA17" s="23">
        <v>8.7799999999999994</v>
      </c>
      <c r="AB17" s="23">
        <v>1220</v>
      </c>
      <c r="AC17" s="23">
        <v>216.5</v>
      </c>
      <c r="AD17" s="23">
        <v>3.04</v>
      </c>
      <c r="AE17" s="23">
        <v>0.12</v>
      </c>
      <c r="AF17" s="23">
        <v>0.09</v>
      </c>
      <c r="AG17" s="23">
        <v>2.41</v>
      </c>
      <c r="AH17" s="23">
        <v>5.61</v>
      </c>
      <c r="AI17" s="23">
        <v>2.19</v>
      </c>
      <c r="AJ17" s="20">
        <v>0</v>
      </c>
      <c r="AK17" s="20">
        <v>524.12</v>
      </c>
      <c r="AL17" s="20">
        <v>418.64</v>
      </c>
      <c r="AM17" s="20">
        <v>742.32</v>
      </c>
      <c r="AN17" s="20">
        <v>873.9</v>
      </c>
      <c r="AO17" s="20">
        <v>230.54</v>
      </c>
      <c r="AP17" s="20">
        <v>496.53</v>
      </c>
      <c r="AQ17" s="20">
        <v>105.8</v>
      </c>
      <c r="AR17" s="20">
        <v>39.69</v>
      </c>
      <c r="AS17" s="20">
        <v>56.52</v>
      </c>
      <c r="AT17" s="20">
        <v>147.69999999999999</v>
      </c>
      <c r="AU17" s="20">
        <v>75.16</v>
      </c>
      <c r="AV17" s="20">
        <v>369.06</v>
      </c>
      <c r="AW17" s="20">
        <v>39.51</v>
      </c>
      <c r="AX17" s="20">
        <v>219.17</v>
      </c>
      <c r="AY17" s="20">
        <v>0</v>
      </c>
      <c r="AZ17" s="20">
        <v>29.7</v>
      </c>
      <c r="BA17" s="20">
        <v>27.27</v>
      </c>
      <c r="BB17" s="20">
        <v>28.87</v>
      </c>
      <c r="BC17" s="20">
        <v>12.86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0.35</v>
      </c>
      <c r="BL17" s="20">
        <v>0</v>
      </c>
      <c r="BM17" s="20">
        <v>0.2</v>
      </c>
      <c r="BN17" s="20">
        <v>0.01</v>
      </c>
      <c r="BO17" s="20">
        <v>0.03</v>
      </c>
      <c r="BP17" s="20">
        <v>0</v>
      </c>
      <c r="BQ17" s="20">
        <v>0</v>
      </c>
      <c r="BR17" s="20">
        <v>0</v>
      </c>
      <c r="BS17" s="20">
        <v>1.21</v>
      </c>
      <c r="BT17" s="20">
        <v>0</v>
      </c>
      <c r="BU17" s="20">
        <v>0</v>
      </c>
      <c r="BV17" s="20">
        <v>2.73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303.32</v>
      </c>
      <c r="CC17" s="24"/>
      <c r="CD17" s="24"/>
      <c r="CE17" s="20">
        <v>212.11</v>
      </c>
      <c r="CF17" s="20"/>
      <c r="CG17" s="20">
        <v>77.599999999999994</v>
      </c>
      <c r="CH17" s="20">
        <v>22.68</v>
      </c>
      <c r="CI17" s="20">
        <v>50.14</v>
      </c>
      <c r="CJ17" s="20">
        <v>1199.33</v>
      </c>
      <c r="CK17" s="20">
        <v>601.41</v>
      </c>
      <c r="CL17" s="20">
        <v>900.37</v>
      </c>
      <c r="CM17" s="20">
        <v>53.32</v>
      </c>
      <c r="CN17" s="20">
        <v>25.32</v>
      </c>
      <c r="CO17" s="20">
        <v>39.32</v>
      </c>
      <c r="CP17" s="20">
        <v>0</v>
      </c>
      <c r="CQ17" s="20">
        <v>0.5</v>
      </c>
      <c r="CR17" s="28"/>
    </row>
    <row r="18" spans="1:96" s="26" customFormat="1" ht="31.5" x14ac:dyDescent="0.25">
      <c r="A18" s="21" t="str">
        <f>"12/7"</f>
        <v>12/7</v>
      </c>
      <c r="B18" s="27" t="s">
        <v>236</v>
      </c>
      <c r="C18" s="23" t="str">
        <f>"120"</f>
        <v>120</v>
      </c>
      <c r="D18" s="23">
        <v>19.739999999999998</v>
      </c>
      <c r="E18" s="23">
        <v>18.440000000000001</v>
      </c>
      <c r="F18" s="23">
        <v>6.33</v>
      </c>
      <c r="G18" s="23">
        <v>0.15</v>
      </c>
      <c r="H18" s="23">
        <v>8.49</v>
      </c>
      <c r="I18" s="23">
        <v>170.61314399999998</v>
      </c>
      <c r="J18" s="23">
        <v>1.22</v>
      </c>
      <c r="K18" s="23">
        <v>0</v>
      </c>
      <c r="L18" s="23">
        <v>0</v>
      </c>
      <c r="M18" s="23">
        <v>0</v>
      </c>
      <c r="N18" s="23">
        <v>0.25</v>
      </c>
      <c r="O18" s="23">
        <v>8.2100000000000009</v>
      </c>
      <c r="P18" s="23">
        <v>0.04</v>
      </c>
      <c r="Q18" s="23">
        <v>0</v>
      </c>
      <c r="R18" s="23">
        <v>0</v>
      </c>
      <c r="S18" s="23">
        <v>0</v>
      </c>
      <c r="T18" s="23">
        <v>2.08</v>
      </c>
      <c r="U18" s="23">
        <v>253.47</v>
      </c>
      <c r="V18" s="23">
        <v>234.1</v>
      </c>
      <c r="W18" s="23">
        <v>24.12</v>
      </c>
      <c r="X18" s="23">
        <v>27.2</v>
      </c>
      <c r="Y18" s="23">
        <v>187.17</v>
      </c>
      <c r="Z18" s="23">
        <v>0.73</v>
      </c>
      <c r="AA18" s="23">
        <v>45.9</v>
      </c>
      <c r="AB18" s="23">
        <v>4.54</v>
      </c>
      <c r="AC18" s="23">
        <v>46.66</v>
      </c>
      <c r="AD18" s="23">
        <v>1.4</v>
      </c>
      <c r="AE18" s="23">
        <v>0.17</v>
      </c>
      <c r="AF18" s="23">
        <v>0.17</v>
      </c>
      <c r="AG18" s="23">
        <v>3.9</v>
      </c>
      <c r="AH18" s="23">
        <v>7.56</v>
      </c>
      <c r="AI18" s="23">
        <v>0.81</v>
      </c>
      <c r="AJ18" s="20">
        <v>0</v>
      </c>
      <c r="AK18" s="20">
        <v>1169</v>
      </c>
      <c r="AL18" s="20">
        <v>909.33</v>
      </c>
      <c r="AM18" s="20">
        <v>1641.43</v>
      </c>
      <c r="AN18" s="20">
        <v>1821.71</v>
      </c>
      <c r="AO18" s="20">
        <v>516.09</v>
      </c>
      <c r="AP18" s="20">
        <v>1049.29</v>
      </c>
      <c r="AQ18" s="20">
        <v>213.35</v>
      </c>
      <c r="AR18" s="20">
        <v>117.96</v>
      </c>
      <c r="AS18" s="20">
        <v>95.11</v>
      </c>
      <c r="AT18" s="20">
        <v>118.08</v>
      </c>
      <c r="AU18" s="20">
        <v>139.05000000000001</v>
      </c>
      <c r="AV18" s="20">
        <v>800.93</v>
      </c>
      <c r="AW18" s="20">
        <v>77.069999999999993</v>
      </c>
      <c r="AX18" s="20">
        <v>522</v>
      </c>
      <c r="AY18" s="20">
        <v>1.01</v>
      </c>
      <c r="AZ18" s="20">
        <v>157.03</v>
      </c>
      <c r="BA18" s="20">
        <v>122.57</v>
      </c>
      <c r="BB18" s="20">
        <v>71.81</v>
      </c>
      <c r="BC18" s="20">
        <v>50.63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0.02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0.01</v>
      </c>
      <c r="BT18" s="20">
        <v>0</v>
      </c>
      <c r="BU18" s="20">
        <v>0</v>
      </c>
      <c r="BV18" s="20">
        <v>0.06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101.26</v>
      </c>
      <c r="CC18" s="24"/>
      <c r="CD18" s="24"/>
      <c r="CE18" s="20">
        <v>46.66</v>
      </c>
      <c r="CF18" s="20"/>
      <c r="CG18" s="20">
        <v>267.85000000000002</v>
      </c>
      <c r="CH18" s="20">
        <v>52.39</v>
      </c>
      <c r="CI18" s="20">
        <v>160.12</v>
      </c>
      <c r="CJ18" s="20">
        <v>3006.57</v>
      </c>
      <c r="CK18" s="20">
        <v>1158.75</v>
      </c>
      <c r="CL18" s="20">
        <v>2082.66</v>
      </c>
      <c r="CM18" s="20">
        <v>38.520000000000003</v>
      </c>
      <c r="CN18" s="20">
        <v>24.64</v>
      </c>
      <c r="CO18" s="20">
        <v>31.58</v>
      </c>
      <c r="CP18" s="20">
        <v>0</v>
      </c>
      <c r="CQ18" s="20">
        <v>0.6</v>
      </c>
      <c r="CR18" s="28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"40"</f>
        <v>40</v>
      </c>
      <c r="D19" s="23">
        <v>2.64</v>
      </c>
      <c r="E19" s="23">
        <v>0</v>
      </c>
      <c r="F19" s="23">
        <v>0.26</v>
      </c>
      <c r="G19" s="23">
        <v>0.26</v>
      </c>
      <c r="H19" s="23">
        <v>18.760000000000002</v>
      </c>
      <c r="I19" s="23">
        <v>89.560399999999987</v>
      </c>
      <c r="J19" s="23">
        <v>0</v>
      </c>
      <c r="K19" s="23">
        <v>0</v>
      </c>
      <c r="L19" s="23">
        <v>0</v>
      </c>
      <c r="M19" s="23">
        <v>0</v>
      </c>
      <c r="N19" s="23">
        <v>0.44</v>
      </c>
      <c r="O19" s="23">
        <v>18.239999999999998</v>
      </c>
      <c r="P19" s="23">
        <v>0.08</v>
      </c>
      <c r="Q19" s="23">
        <v>0</v>
      </c>
      <c r="R19" s="23">
        <v>0</v>
      </c>
      <c r="S19" s="23">
        <v>0</v>
      </c>
      <c r="T19" s="23">
        <v>0.72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127.72</v>
      </c>
      <c r="AL19" s="20">
        <v>132.94</v>
      </c>
      <c r="AM19" s="20">
        <v>203.58</v>
      </c>
      <c r="AN19" s="20">
        <v>67.510000000000005</v>
      </c>
      <c r="AO19" s="20">
        <v>40.020000000000003</v>
      </c>
      <c r="AP19" s="20">
        <v>80.040000000000006</v>
      </c>
      <c r="AQ19" s="20">
        <v>30.28</v>
      </c>
      <c r="AR19" s="20">
        <v>144.77000000000001</v>
      </c>
      <c r="AS19" s="20">
        <v>89.78</v>
      </c>
      <c r="AT19" s="20">
        <v>125.28</v>
      </c>
      <c r="AU19" s="20">
        <v>103.36</v>
      </c>
      <c r="AV19" s="20">
        <v>54.29</v>
      </c>
      <c r="AW19" s="20">
        <v>96.05</v>
      </c>
      <c r="AX19" s="20">
        <v>803.18</v>
      </c>
      <c r="AY19" s="20">
        <v>0</v>
      </c>
      <c r="AZ19" s="20">
        <v>261.7</v>
      </c>
      <c r="BA19" s="20">
        <v>113.8</v>
      </c>
      <c r="BB19" s="20">
        <v>75.52</v>
      </c>
      <c r="BC19" s="20">
        <v>59.86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0.03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0.03</v>
      </c>
      <c r="BT19" s="20">
        <v>0</v>
      </c>
      <c r="BU19" s="20">
        <v>0</v>
      </c>
      <c r="BV19" s="20">
        <v>0.11</v>
      </c>
      <c r="BW19" s="20">
        <v>0.01</v>
      </c>
      <c r="BX19" s="20">
        <v>0</v>
      </c>
      <c r="BY19" s="20">
        <v>0</v>
      </c>
      <c r="BZ19" s="20">
        <v>0</v>
      </c>
      <c r="CA19" s="20">
        <v>0</v>
      </c>
      <c r="CB19" s="20">
        <v>15.64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2280</v>
      </c>
      <c r="CK19" s="20">
        <v>878.4</v>
      </c>
      <c r="CL19" s="20">
        <v>1579.2</v>
      </c>
      <c r="CM19" s="20">
        <v>18.239999999999998</v>
      </c>
      <c r="CN19" s="20">
        <v>18.239999999999998</v>
      </c>
      <c r="CO19" s="20">
        <v>18.239999999999998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"8/16"</f>
        <v>8/16</v>
      </c>
      <c r="B20" s="27" t="s">
        <v>106</v>
      </c>
      <c r="C20" s="23" t="str">
        <f>"60"</f>
        <v>60</v>
      </c>
      <c r="D20" s="23">
        <v>3.96</v>
      </c>
      <c r="E20" s="23">
        <v>0</v>
      </c>
      <c r="F20" s="23">
        <v>0.72</v>
      </c>
      <c r="G20" s="23">
        <v>0.72</v>
      </c>
      <c r="H20" s="23">
        <v>25.02</v>
      </c>
      <c r="I20" s="23">
        <v>116.02799999999999</v>
      </c>
      <c r="J20" s="23">
        <v>0.12</v>
      </c>
      <c r="K20" s="23">
        <v>0</v>
      </c>
      <c r="L20" s="23">
        <v>0</v>
      </c>
      <c r="M20" s="23">
        <v>0</v>
      </c>
      <c r="N20" s="23">
        <v>0.72</v>
      </c>
      <c r="O20" s="23">
        <v>19.32</v>
      </c>
      <c r="P20" s="23">
        <v>4.9800000000000004</v>
      </c>
      <c r="Q20" s="23">
        <v>0</v>
      </c>
      <c r="R20" s="23">
        <v>0</v>
      </c>
      <c r="S20" s="23">
        <v>0.6</v>
      </c>
      <c r="T20" s="23">
        <v>1.5</v>
      </c>
      <c r="U20" s="23">
        <v>366</v>
      </c>
      <c r="V20" s="23">
        <v>147</v>
      </c>
      <c r="W20" s="23">
        <v>21</v>
      </c>
      <c r="X20" s="23">
        <v>28.2</v>
      </c>
      <c r="Y20" s="23">
        <v>94.8</v>
      </c>
      <c r="Z20" s="23">
        <v>2.34</v>
      </c>
      <c r="AA20" s="23">
        <v>0</v>
      </c>
      <c r="AB20" s="23">
        <v>3</v>
      </c>
      <c r="AC20" s="23">
        <v>0.6</v>
      </c>
      <c r="AD20" s="23">
        <v>0.84</v>
      </c>
      <c r="AE20" s="23">
        <v>0.11</v>
      </c>
      <c r="AF20" s="23">
        <v>0.05</v>
      </c>
      <c r="AG20" s="23">
        <v>0.42</v>
      </c>
      <c r="AH20" s="23">
        <v>1.2</v>
      </c>
      <c r="AI20" s="23">
        <v>0</v>
      </c>
      <c r="AJ20" s="20">
        <v>0</v>
      </c>
      <c r="AK20" s="20">
        <v>193.2</v>
      </c>
      <c r="AL20" s="20">
        <v>148.80000000000001</v>
      </c>
      <c r="AM20" s="20">
        <v>256.2</v>
      </c>
      <c r="AN20" s="20">
        <v>133.80000000000001</v>
      </c>
      <c r="AO20" s="20">
        <v>55.8</v>
      </c>
      <c r="AP20" s="20">
        <v>118.8</v>
      </c>
      <c r="AQ20" s="20">
        <v>48</v>
      </c>
      <c r="AR20" s="20">
        <v>222.6</v>
      </c>
      <c r="AS20" s="20">
        <v>178.2</v>
      </c>
      <c r="AT20" s="20">
        <v>174.6</v>
      </c>
      <c r="AU20" s="20">
        <v>278.39999999999998</v>
      </c>
      <c r="AV20" s="20">
        <v>74.400000000000006</v>
      </c>
      <c r="AW20" s="20">
        <v>186</v>
      </c>
      <c r="AX20" s="20">
        <v>935.4</v>
      </c>
      <c r="AY20" s="20">
        <v>0</v>
      </c>
      <c r="AZ20" s="20">
        <v>315.60000000000002</v>
      </c>
      <c r="BA20" s="20">
        <v>174.6</v>
      </c>
      <c r="BB20" s="20">
        <v>108</v>
      </c>
      <c r="BC20" s="20">
        <v>78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0.08</v>
      </c>
      <c r="BL20" s="20">
        <v>0</v>
      </c>
      <c r="BM20" s="20">
        <v>0.01</v>
      </c>
      <c r="BN20" s="20">
        <v>0.01</v>
      </c>
      <c r="BO20" s="20">
        <v>0</v>
      </c>
      <c r="BP20" s="20">
        <v>0</v>
      </c>
      <c r="BQ20" s="20">
        <v>0</v>
      </c>
      <c r="BR20" s="20">
        <v>0.01</v>
      </c>
      <c r="BS20" s="20">
        <v>7.0000000000000007E-2</v>
      </c>
      <c r="BT20" s="20">
        <v>0</v>
      </c>
      <c r="BU20" s="20">
        <v>0</v>
      </c>
      <c r="BV20" s="20">
        <v>0.28999999999999998</v>
      </c>
      <c r="BW20" s="20">
        <v>0.05</v>
      </c>
      <c r="BX20" s="20">
        <v>0</v>
      </c>
      <c r="BY20" s="20">
        <v>0</v>
      </c>
      <c r="BZ20" s="20">
        <v>0</v>
      </c>
      <c r="CA20" s="20">
        <v>0</v>
      </c>
      <c r="CB20" s="20">
        <v>28.2</v>
      </c>
      <c r="CC20" s="24"/>
      <c r="CD20" s="24"/>
      <c r="CE20" s="20">
        <v>0.5</v>
      </c>
      <c r="CF20" s="20"/>
      <c r="CG20" s="20">
        <v>12</v>
      </c>
      <c r="CH20" s="20">
        <v>12</v>
      </c>
      <c r="CI20" s="20">
        <v>12</v>
      </c>
      <c r="CJ20" s="20">
        <v>2280</v>
      </c>
      <c r="CK20" s="20">
        <v>878.4</v>
      </c>
      <c r="CL20" s="20">
        <v>1579.2</v>
      </c>
      <c r="CM20" s="20">
        <v>22.8</v>
      </c>
      <c r="CN20" s="20">
        <v>18.96</v>
      </c>
      <c r="CO20" s="20">
        <v>20.88</v>
      </c>
      <c r="CP20" s="20">
        <v>0</v>
      </c>
      <c r="CQ20" s="20">
        <v>0</v>
      </c>
      <c r="CR20" s="28"/>
    </row>
    <row r="21" spans="1:96" s="26" customFormat="1" ht="47.25" x14ac:dyDescent="0.25">
      <c r="A21" s="21" t="str">
        <f>"37/10"</f>
        <v>37/10</v>
      </c>
      <c r="B21" s="27" t="s">
        <v>222</v>
      </c>
      <c r="C21" s="23" t="str">
        <f>"200"</f>
        <v>200</v>
      </c>
      <c r="D21" s="23">
        <v>0.24</v>
      </c>
      <c r="E21" s="23">
        <v>0</v>
      </c>
      <c r="F21" s="23">
        <v>0.1</v>
      </c>
      <c r="G21" s="23">
        <v>0.1</v>
      </c>
      <c r="H21" s="23">
        <v>19.489999999999998</v>
      </c>
      <c r="I21" s="23">
        <v>74.31777000000001</v>
      </c>
      <c r="J21" s="23">
        <v>0.02</v>
      </c>
      <c r="K21" s="23">
        <v>0</v>
      </c>
      <c r="L21" s="23">
        <v>0</v>
      </c>
      <c r="M21" s="23">
        <v>0</v>
      </c>
      <c r="N21" s="23">
        <v>17.52</v>
      </c>
      <c r="O21" s="23">
        <v>0.43</v>
      </c>
      <c r="P21" s="23">
        <v>1.54</v>
      </c>
      <c r="Q21" s="23">
        <v>0</v>
      </c>
      <c r="R21" s="23">
        <v>0</v>
      </c>
      <c r="S21" s="23">
        <v>0.35</v>
      </c>
      <c r="T21" s="23">
        <v>0.35</v>
      </c>
      <c r="U21" s="23">
        <v>0.89</v>
      </c>
      <c r="V21" s="23">
        <v>3.86</v>
      </c>
      <c r="W21" s="23">
        <v>4.51</v>
      </c>
      <c r="X21" s="23">
        <v>1.1399999999999999</v>
      </c>
      <c r="Y21" s="23">
        <v>1.1200000000000001</v>
      </c>
      <c r="Z21" s="23">
        <v>0.23</v>
      </c>
      <c r="AA21" s="23">
        <v>0</v>
      </c>
      <c r="AB21" s="23">
        <v>351</v>
      </c>
      <c r="AC21" s="23">
        <v>65.099999999999994</v>
      </c>
      <c r="AD21" s="23">
        <v>0.26</v>
      </c>
      <c r="AE21" s="23">
        <v>0.01</v>
      </c>
      <c r="AF21" s="23">
        <v>0.02</v>
      </c>
      <c r="AG21" s="23">
        <v>0.08</v>
      </c>
      <c r="AH21" s="23">
        <v>0.11</v>
      </c>
      <c r="AI21" s="23">
        <v>39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239.02</v>
      </c>
      <c r="CC21" s="24"/>
      <c r="CD21" s="24"/>
      <c r="CE21" s="20">
        <v>58.5</v>
      </c>
      <c r="CF21" s="20"/>
      <c r="CG21" s="20">
        <v>3.74</v>
      </c>
      <c r="CH21" s="20">
        <v>3.74</v>
      </c>
      <c r="CI21" s="20">
        <v>3.74</v>
      </c>
      <c r="CJ21" s="20">
        <v>370.5</v>
      </c>
      <c r="CK21" s="20">
        <v>138.54</v>
      </c>
      <c r="CL21" s="20">
        <v>254.52</v>
      </c>
      <c r="CM21" s="20">
        <v>31.17</v>
      </c>
      <c r="CN21" s="20">
        <v>18.59</v>
      </c>
      <c r="CO21" s="20">
        <v>24.88</v>
      </c>
      <c r="CP21" s="20">
        <v>15</v>
      </c>
      <c r="CQ21" s="20">
        <v>0</v>
      </c>
      <c r="CR21" s="28"/>
    </row>
    <row r="22" spans="1:96" s="26" customFormat="1" ht="31.5" x14ac:dyDescent="0.25">
      <c r="A22" s="21" t="str">
        <f>"34/3"</f>
        <v>34/3</v>
      </c>
      <c r="B22" s="27" t="s">
        <v>221</v>
      </c>
      <c r="C22" s="23" t="str">
        <f>"200"</f>
        <v>200</v>
      </c>
      <c r="D22" s="23">
        <v>3.6</v>
      </c>
      <c r="E22" s="23">
        <v>0</v>
      </c>
      <c r="F22" s="23">
        <v>4.8499999999999996</v>
      </c>
      <c r="G22" s="23">
        <v>5.51</v>
      </c>
      <c r="H22" s="23">
        <v>27.01</v>
      </c>
      <c r="I22" s="23">
        <v>161.73289922999999</v>
      </c>
      <c r="J22" s="23">
        <v>0.73</v>
      </c>
      <c r="K22" s="23">
        <v>3.25</v>
      </c>
      <c r="L22" s="23">
        <v>0</v>
      </c>
      <c r="M22" s="23">
        <v>0</v>
      </c>
      <c r="N22" s="23">
        <v>5.67</v>
      </c>
      <c r="O22" s="23">
        <v>18.25</v>
      </c>
      <c r="P22" s="23">
        <v>3.09</v>
      </c>
      <c r="Q22" s="23">
        <v>0</v>
      </c>
      <c r="R22" s="23">
        <v>0</v>
      </c>
      <c r="S22" s="23">
        <v>0.38</v>
      </c>
      <c r="T22" s="23">
        <v>2.06</v>
      </c>
      <c r="U22" s="23">
        <v>210.74</v>
      </c>
      <c r="V22" s="23">
        <v>520.37</v>
      </c>
      <c r="W22" s="23">
        <v>37.5</v>
      </c>
      <c r="X22" s="23">
        <v>36.1</v>
      </c>
      <c r="Y22" s="23">
        <v>83.22</v>
      </c>
      <c r="Z22" s="23">
        <v>1.1599999999999999</v>
      </c>
      <c r="AA22" s="23">
        <v>0</v>
      </c>
      <c r="AB22" s="23">
        <v>3088.64</v>
      </c>
      <c r="AC22" s="23">
        <v>643.12</v>
      </c>
      <c r="AD22" s="23">
        <v>2.57</v>
      </c>
      <c r="AE22" s="23">
        <v>0.09</v>
      </c>
      <c r="AF22" s="23">
        <v>7.0000000000000007E-2</v>
      </c>
      <c r="AG22" s="23">
        <v>1.33</v>
      </c>
      <c r="AH22" s="23">
        <v>2.4300000000000002</v>
      </c>
      <c r="AI22" s="23">
        <v>13.6</v>
      </c>
      <c r="AJ22" s="20">
        <v>0</v>
      </c>
      <c r="AK22" s="20">
        <v>110.06</v>
      </c>
      <c r="AL22" s="20">
        <v>103.01</v>
      </c>
      <c r="AM22" s="20">
        <v>160.52000000000001</v>
      </c>
      <c r="AN22" s="20">
        <v>106.22</v>
      </c>
      <c r="AO22" s="20">
        <v>38.96</v>
      </c>
      <c r="AP22" s="20">
        <v>86.63</v>
      </c>
      <c r="AQ22" s="20">
        <v>32.090000000000003</v>
      </c>
      <c r="AR22" s="20">
        <v>111.34</v>
      </c>
      <c r="AS22" s="20">
        <v>127.96</v>
      </c>
      <c r="AT22" s="20">
        <v>207.29</v>
      </c>
      <c r="AU22" s="20">
        <v>214.9</v>
      </c>
      <c r="AV22" s="20">
        <v>47.94</v>
      </c>
      <c r="AW22" s="20">
        <v>96.65</v>
      </c>
      <c r="AX22" s="20">
        <v>543.87</v>
      </c>
      <c r="AY22" s="20">
        <v>0</v>
      </c>
      <c r="AZ22" s="20">
        <v>119.17</v>
      </c>
      <c r="BA22" s="20">
        <v>100.6</v>
      </c>
      <c r="BB22" s="20">
        <v>81.05</v>
      </c>
      <c r="BC22" s="20">
        <v>40.36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0.34</v>
      </c>
      <c r="BL22" s="20">
        <v>0</v>
      </c>
      <c r="BM22" s="20">
        <v>0.19</v>
      </c>
      <c r="BN22" s="20">
        <v>0.01</v>
      </c>
      <c r="BO22" s="20">
        <v>0.03</v>
      </c>
      <c r="BP22" s="20">
        <v>0</v>
      </c>
      <c r="BQ22" s="20">
        <v>0</v>
      </c>
      <c r="BR22" s="20">
        <v>0</v>
      </c>
      <c r="BS22" s="20">
        <v>1.17</v>
      </c>
      <c r="BT22" s="20">
        <v>0</v>
      </c>
      <c r="BU22" s="20">
        <v>0</v>
      </c>
      <c r="BV22" s="20">
        <v>3.05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199.49</v>
      </c>
      <c r="CC22" s="24"/>
      <c r="CD22" s="24"/>
      <c r="CE22" s="20">
        <v>514.77</v>
      </c>
      <c r="CF22" s="20"/>
      <c r="CG22" s="20">
        <v>27.16</v>
      </c>
      <c r="CH22" s="20">
        <v>16</v>
      </c>
      <c r="CI22" s="20">
        <v>21.58</v>
      </c>
      <c r="CJ22" s="20">
        <v>1435.65</v>
      </c>
      <c r="CK22" s="20">
        <v>621.58000000000004</v>
      </c>
      <c r="CL22" s="20">
        <v>1028.6099999999999</v>
      </c>
      <c r="CM22" s="20">
        <v>32.69</v>
      </c>
      <c r="CN22" s="20">
        <v>16.72</v>
      </c>
      <c r="CO22" s="20">
        <v>24.74</v>
      </c>
      <c r="CP22" s="20">
        <v>0</v>
      </c>
      <c r="CQ22" s="20">
        <v>0.5</v>
      </c>
      <c r="CR22" s="28"/>
    </row>
    <row r="23" spans="1:96" s="20" customFormat="1" ht="94.5" x14ac:dyDescent="0.25">
      <c r="A23" s="21" t="str">
        <f>"8/1"</f>
        <v>8/1</v>
      </c>
      <c r="B23" s="27" t="s">
        <v>223</v>
      </c>
      <c r="C23" s="23" t="str">
        <f>"100"</f>
        <v>100</v>
      </c>
      <c r="D23" s="23">
        <v>1.32</v>
      </c>
      <c r="E23" s="23">
        <v>0</v>
      </c>
      <c r="F23" s="23">
        <v>5.97</v>
      </c>
      <c r="G23" s="23">
        <v>5.97</v>
      </c>
      <c r="H23" s="23">
        <v>5.1100000000000003</v>
      </c>
      <c r="I23" s="23">
        <v>76.338275999999993</v>
      </c>
      <c r="J23" s="23">
        <v>0.75</v>
      </c>
      <c r="K23" s="23">
        <v>3.9</v>
      </c>
      <c r="L23" s="23">
        <v>0</v>
      </c>
      <c r="M23" s="23">
        <v>0</v>
      </c>
      <c r="N23" s="23">
        <v>3.5</v>
      </c>
      <c r="O23" s="23">
        <v>0.09</v>
      </c>
      <c r="P23" s="23">
        <v>1.51</v>
      </c>
      <c r="Q23" s="23">
        <v>0</v>
      </c>
      <c r="R23" s="23">
        <v>0</v>
      </c>
      <c r="S23" s="23">
        <v>0.21</v>
      </c>
      <c r="T23" s="23">
        <v>1.07</v>
      </c>
      <c r="U23" s="23">
        <v>199.99</v>
      </c>
      <c r="V23" s="23">
        <v>223.43</v>
      </c>
      <c r="W23" s="23">
        <v>37.69</v>
      </c>
      <c r="X23" s="23">
        <v>14.18</v>
      </c>
      <c r="Y23" s="23">
        <v>32.71</v>
      </c>
      <c r="Z23" s="23">
        <v>0.56999999999999995</v>
      </c>
      <c r="AA23" s="23">
        <v>0</v>
      </c>
      <c r="AB23" s="23">
        <v>31.75</v>
      </c>
      <c r="AC23" s="23">
        <v>5.2</v>
      </c>
      <c r="AD23" s="23">
        <v>2.73</v>
      </c>
      <c r="AE23" s="23">
        <v>0.03</v>
      </c>
      <c r="AF23" s="23">
        <v>0.04</v>
      </c>
      <c r="AG23" s="23">
        <v>0.48</v>
      </c>
      <c r="AH23" s="23">
        <v>0.64</v>
      </c>
      <c r="AI23" s="23">
        <v>29.79</v>
      </c>
      <c r="AJ23" s="20">
        <v>0</v>
      </c>
      <c r="AK23" s="20">
        <v>43.1</v>
      </c>
      <c r="AL23" s="20">
        <v>36.4</v>
      </c>
      <c r="AM23" s="20">
        <v>47.63</v>
      </c>
      <c r="AN23" s="20">
        <v>44.53</v>
      </c>
      <c r="AO23" s="20">
        <v>14.94</v>
      </c>
      <c r="AP23" s="20">
        <v>33.46</v>
      </c>
      <c r="AQ23" s="20">
        <v>7.55</v>
      </c>
      <c r="AR23" s="20">
        <v>38.590000000000003</v>
      </c>
      <c r="AS23" s="20">
        <v>50.41</v>
      </c>
      <c r="AT23" s="20">
        <v>64.97</v>
      </c>
      <c r="AU23" s="20">
        <v>118.8</v>
      </c>
      <c r="AV23" s="20">
        <v>19.8</v>
      </c>
      <c r="AW23" s="20">
        <v>36.97</v>
      </c>
      <c r="AX23" s="20">
        <v>208.35</v>
      </c>
      <c r="AY23" s="20">
        <v>0</v>
      </c>
      <c r="AZ23" s="20">
        <v>40.36</v>
      </c>
      <c r="BA23" s="20">
        <v>43.69</v>
      </c>
      <c r="BB23" s="20">
        <v>36.4</v>
      </c>
      <c r="BC23" s="20">
        <v>14.09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0.36</v>
      </c>
      <c r="BL23" s="20">
        <v>0</v>
      </c>
      <c r="BM23" s="20">
        <v>0.24</v>
      </c>
      <c r="BN23" s="20">
        <v>0.02</v>
      </c>
      <c r="BO23" s="20">
        <v>0.04</v>
      </c>
      <c r="BP23" s="20">
        <v>0</v>
      </c>
      <c r="BQ23" s="20">
        <v>0</v>
      </c>
      <c r="BR23" s="20">
        <v>0</v>
      </c>
      <c r="BS23" s="20">
        <v>1.39</v>
      </c>
      <c r="BT23" s="20">
        <v>0</v>
      </c>
      <c r="BU23" s="20">
        <v>0</v>
      </c>
      <c r="BV23" s="20">
        <v>3.47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86.55</v>
      </c>
      <c r="CC23" s="24"/>
      <c r="CD23" s="24"/>
      <c r="CE23" s="20">
        <v>5.29</v>
      </c>
      <c r="CG23" s="20">
        <v>26.06</v>
      </c>
      <c r="CH23" s="20">
        <v>12.28</v>
      </c>
      <c r="CI23" s="20">
        <v>19.170000000000002</v>
      </c>
      <c r="CJ23" s="20">
        <v>812.67</v>
      </c>
      <c r="CK23" s="20">
        <v>194.59</v>
      </c>
      <c r="CL23" s="20">
        <v>503.63</v>
      </c>
      <c r="CM23" s="20">
        <v>10.09</v>
      </c>
      <c r="CN23" s="20">
        <v>9.59</v>
      </c>
      <c r="CO23" s="20">
        <v>9.84</v>
      </c>
      <c r="CP23" s="20">
        <v>0</v>
      </c>
      <c r="CQ23" s="20">
        <v>0.5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41.85</v>
      </c>
      <c r="E24" s="33">
        <v>26.74</v>
      </c>
      <c r="F24" s="33">
        <v>25.75</v>
      </c>
      <c r="G24" s="33">
        <v>17.600000000000001</v>
      </c>
      <c r="H24" s="33">
        <v>123.63</v>
      </c>
      <c r="I24" s="33">
        <v>874.42</v>
      </c>
      <c r="J24" s="33">
        <v>4.05</v>
      </c>
      <c r="K24" s="33">
        <v>10.4</v>
      </c>
      <c r="L24" s="33">
        <v>0</v>
      </c>
      <c r="M24" s="33">
        <v>0</v>
      </c>
      <c r="N24" s="33">
        <v>30.88</v>
      </c>
      <c r="O24" s="33">
        <v>79.569999999999993</v>
      </c>
      <c r="P24" s="33">
        <v>13.18</v>
      </c>
      <c r="Q24" s="33">
        <v>0</v>
      </c>
      <c r="R24" s="33">
        <v>0</v>
      </c>
      <c r="S24" s="33">
        <v>1.78</v>
      </c>
      <c r="T24" s="33">
        <v>10.11</v>
      </c>
      <c r="U24" s="33">
        <v>1124.1099999999999</v>
      </c>
      <c r="V24" s="33">
        <v>1506.91</v>
      </c>
      <c r="W24" s="33">
        <v>142.13999999999999</v>
      </c>
      <c r="X24" s="33">
        <v>123.54</v>
      </c>
      <c r="Y24" s="33">
        <v>494.88</v>
      </c>
      <c r="Z24" s="33">
        <v>6.04</v>
      </c>
      <c r="AA24" s="33">
        <v>54.68</v>
      </c>
      <c r="AB24" s="33">
        <v>4698.93</v>
      </c>
      <c r="AC24" s="33">
        <v>977.18</v>
      </c>
      <c r="AD24" s="33">
        <v>10.83</v>
      </c>
      <c r="AE24" s="33">
        <v>0.53</v>
      </c>
      <c r="AF24" s="33">
        <v>0.44</v>
      </c>
      <c r="AG24" s="33">
        <v>8.6199999999999992</v>
      </c>
      <c r="AH24" s="33">
        <v>17.54</v>
      </c>
      <c r="AI24" s="33">
        <v>85.39</v>
      </c>
      <c r="AJ24" s="34">
        <v>0</v>
      </c>
      <c r="AK24" s="34">
        <v>2167.19</v>
      </c>
      <c r="AL24" s="34">
        <v>1749.11</v>
      </c>
      <c r="AM24" s="34">
        <v>3051.68</v>
      </c>
      <c r="AN24" s="34">
        <v>3047.67</v>
      </c>
      <c r="AO24" s="34">
        <v>896.35</v>
      </c>
      <c r="AP24" s="34">
        <v>1864.75</v>
      </c>
      <c r="AQ24" s="34">
        <v>437.07</v>
      </c>
      <c r="AR24" s="34">
        <v>674.96</v>
      </c>
      <c r="AS24" s="34">
        <v>597.99</v>
      </c>
      <c r="AT24" s="34">
        <v>837.93</v>
      </c>
      <c r="AU24" s="34">
        <v>929.67</v>
      </c>
      <c r="AV24" s="34">
        <v>1366.41</v>
      </c>
      <c r="AW24" s="34">
        <v>532.26</v>
      </c>
      <c r="AX24" s="34">
        <v>3231.98</v>
      </c>
      <c r="AY24" s="34">
        <v>1.01</v>
      </c>
      <c r="AZ24" s="34">
        <v>923.56</v>
      </c>
      <c r="BA24" s="34">
        <v>582.52</v>
      </c>
      <c r="BB24" s="34">
        <v>401.64</v>
      </c>
      <c r="BC24" s="34">
        <v>255.79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1.18</v>
      </c>
      <c r="BL24" s="34">
        <v>0</v>
      </c>
      <c r="BM24" s="34">
        <v>0.64</v>
      </c>
      <c r="BN24" s="34">
        <v>0.06</v>
      </c>
      <c r="BO24" s="34">
        <v>0.1</v>
      </c>
      <c r="BP24" s="34">
        <v>0</v>
      </c>
      <c r="BQ24" s="34">
        <v>0</v>
      </c>
      <c r="BR24" s="34">
        <v>0.02</v>
      </c>
      <c r="BS24" s="34">
        <v>3.88</v>
      </c>
      <c r="BT24" s="34">
        <v>0</v>
      </c>
      <c r="BU24" s="34">
        <v>0</v>
      </c>
      <c r="BV24" s="34">
        <v>9.7200000000000006</v>
      </c>
      <c r="BW24" s="34">
        <v>0.06</v>
      </c>
      <c r="BX24" s="34">
        <v>0</v>
      </c>
      <c r="BY24" s="34">
        <v>0</v>
      </c>
      <c r="BZ24" s="34">
        <v>0</v>
      </c>
      <c r="CA24" s="34">
        <v>0</v>
      </c>
      <c r="CB24" s="34">
        <v>973.47</v>
      </c>
      <c r="CC24" s="25"/>
      <c r="CD24" s="25">
        <f>$I$24/$I$25*100</f>
        <v>62.203094433576375</v>
      </c>
      <c r="CE24" s="34">
        <v>837.83</v>
      </c>
      <c r="CF24" s="34"/>
      <c r="CG24" s="34">
        <v>414.4</v>
      </c>
      <c r="CH24" s="34">
        <v>119.09</v>
      </c>
      <c r="CI24" s="34">
        <v>266.75</v>
      </c>
      <c r="CJ24" s="34">
        <v>11384.72</v>
      </c>
      <c r="CK24" s="34">
        <v>4471.67</v>
      </c>
      <c r="CL24" s="34">
        <v>7928.19</v>
      </c>
      <c r="CM24" s="34">
        <v>206.84</v>
      </c>
      <c r="CN24" s="34">
        <v>132.06</v>
      </c>
      <c r="CO24" s="34">
        <v>169.49</v>
      </c>
      <c r="CP24" s="34">
        <v>15</v>
      </c>
      <c r="CQ24" s="34">
        <v>2.1</v>
      </c>
    </row>
    <row r="25" spans="1:96" s="30" customFormat="1" x14ac:dyDescent="0.25">
      <c r="A25" s="31"/>
      <c r="B25" s="32" t="s">
        <v>117</v>
      </c>
      <c r="C25" s="33"/>
      <c r="D25" s="33">
        <v>55.07</v>
      </c>
      <c r="E25" s="33">
        <v>26.82</v>
      </c>
      <c r="F25" s="33">
        <v>39.9</v>
      </c>
      <c r="G25" s="33">
        <v>21.25</v>
      </c>
      <c r="H25" s="33">
        <v>212.09</v>
      </c>
      <c r="I25" s="33">
        <v>1405.75</v>
      </c>
      <c r="J25" s="33">
        <v>12.39</v>
      </c>
      <c r="K25" s="33">
        <v>10.78</v>
      </c>
      <c r="L25" s="33">
        <v>0</v>
      </c>
      <c r="M25" s="33">
        <v>0</v>
      </c>
      <c r="N25" s="33">
        <v>45.79</v>
      </c>
      <c r="O25" s="33">
        <v>147.47</v>
      </c>
      <c r="P25" s="33">
        <v>18.829999999999998</v>
      </c>
      <c r="Q25" s="33">
        <v>0</v>
      </c>
      <c r="R25" s="33">
        <v>0</v>
      </c>
      <c r="S25" s="33">
        <v>3.36</v>
      </c>
      <c r="T25" s="33">
        <v>12.65</v>
      </c>
      <c r="U25" s="33">
        <v>1342.29</v>
      </c>
      <c r="V25" s="33">
        <v>1899.63</v>
      </c>
      <c r="W25" s="33">
        <v>205.14</v>
      </c>
      <c r="X25" s="33">
        <v>209.41</v>
      </c>
      <c r="Y25" s="33">
        <v>724.39</v>
      </c>
      <c r="Z25" s="33">
        <v>8.77</v>
      </c>
      <c r="AA25" s="33">
        <v>107.78</v>
      </c>
      <c r="AB25" s="33">
        <v>4810.97</v>
      </c>
      <c r="AC25" s="33">
        <v>1086.22</v>
      </c>
      <c r="AD25" s="33">
        <v>11.49</v>
      </c>
      <c r="AE25" s="33">
        <v>0.87</v>
      </c>
      <c r="AF25" s="33">
        <v>0.51</v>
      </c>
      <c r="AG25" s="33">
        <v>10.1</v>
      </c>
      <c r="AH25" s="33">
        <v>22.48</v>
      </c>
      <c r="AI25" s="33">
        <v>146.16999999999999</v>
      </c>
      <c r="AJ25" s="34">
        <v>0</v>
      </c>
      <c r="AK25" s="34">
        <v>2712.18</v>
      </c>
      <c r="AL25" s="34">
        <v>2251.0700000000002</v>
      </c>
      <c r="AM25" s="34">
        <v>4622.68</v>
      </c>
      <c r="AN25" s="34">
        <v>3393.24</v>
      </c>
      <c r="AO25" s="34">
        <v>1209.43</v>
      </c>
      <c r="AP25" s="34">
        <v>2299.19</v>
      </c>
      <c r="AQ25" s="34">
        <v>631.21</v>
      </c>
      <c r="AR25" s="34">
        <v>1324.74</v>
      </c>
      <c r="AS25" s="34">
        <v>1699.48</v>
      </c>
      <c r="AT25" s="34">
        <v>1358.33</v>
      </c>
      <c r="AU25" s="34">
        <v>1696.42</v>
      </c>
      <c r="AV25" s="34">
        <v>1656.92</v>
      </c>
      <c r="AW25" s="34">
        <v>946.39</v>
      </c>
      <c r="AX25" s="34">
        <v>5814.92</v>
      </c>
      <c r="AY25" s="34">
        <v>1.01</v>
      </c>
      <c r="AZ25" s="34">
        <v>1860.04</v>
      </c>
      <c r="BA25" s="34">
        <v>1330.21</v>
      </c>
      <c r="BB25" s="34">
        <v>842.46</v>
      </c>
      <c r="BC25" s="34">
        <v>464.77</v>
      </c>
      <c r="BD25" s="34">
        <v>0.49</v>
      </c>
      <c r="BE25" s="34">
        <v>0.11</v>
      </c>
      <c r="BF25" s="34">
        <v>0.1</v>
      </c>
      <c r="BG25" s="34">
        <v>0.25</v>
      </c>
      <c r="BH25" s="34">
        <v>0.32</v>
      </c>
      <c r="BI25" s="34">
        <v>1.05</v>
      </c>
      <c r="BJ25" s="34">
        <v>0</v>
      </c>
      <c r="BK25" s="34">
        <v>4.66</v>
      </c>
      <c r="BL25" s="34">
        <v>0</v>
      </c>
      <c r="BM25" s="34">
        <v>1.68</v>
      </c>
      <c r="BN25" s="34">
        <v>7.0000000000000007E-2</v>
      </c>
      <c r="BO25" s="34">
        <v>0.1</v>
      </c>
      <c r="BP25" s="34">
        <v>0</v>
      </c>
      <c r="BQ25" s="34">
        <v>0.11</v>
      </c>
      <c r="BR25" s="34">
        <v>0.41</v>
      </c>
      <c r="BS25" s="34">
        <v>7.35</v>
      </c>
      <c r="BT25" s="34">
        <v>0</v>
      </c>
      <c r="BU25" s="34">
        <v>0</v>
      </c>
      <c r="BV25" s="34">
        <v>11.73</v>
      </c>
      <c r="BW25" s="34">
        <v>0.1</v>
      </c>
      <c r="BX25" s="34">
        <v>0</v>
      </c>
      <c r="BY25" s="34">
        <v>0</v>
      </c>
      <c r="BZ25" s="34">
        <v>0</v>
      </c>
      <c r="CA25" s="34">
        <v>0</v>
      </c>
      <c r="CB25" s="34">
        <v>1463.93</v>
      </c>
      <c r="CC25" s="25"/>
      <c r="CD25" s="25"/>
      <c r="CE25" s="34">
        <v>909.6</v>
      </c>
      <c r="CF25" s="34"/>
      <c r="CG25" s="34">
        <v>436.78</v>
      </c>
      <c r="CH25" s="34">
        <v>135.09</v>
      </c>
      <c r="CI25" s="34">
        <v>285.93</v>
      </c>
      <c r="CJ25" s="34">
        <v>17176.29</v>
      </c>
      <c r="CK25" s="34">
        <v>6964.98</v>
      </c>
      <c r="CL25" s="34">
        <v>12070.64</v>
      </c>
      <c r="CM25" s="34">
        <v>343.5</v>
      </c>
      <c r="CN25" s="34">
        <v>242.68</v>
      </c>
      <c r="CO25" s="34">
        <v>293.13</v>
      </c>
      <c r="CP25" s="34">
        <v>19.88</v>
      </c>
      <c r="CQ25" s="34">
        <v>2.6</v>
      </c>
    </row>
    <row r="26" spans="1:96" ht="47.25" x14ac:dyDescent="0.25">
      <c r="A26" s="21"/>
      <c r="B26" s="27" t="s">
        <v>188</v>
      </c>
      <c r="C26" s="23"/>
      <c r="D26" s="23">
        <v>46.2</v>
      </c>
      <c r="E26" s="23">
        <v>0</v>
      </c>
      <c r="F26" s="23">
        <v>47.4</v>
      </c>
      <c r="G26" s="23">
        <v>0</v>
      </c>
      <c r="H26" s="23">
        <v>201</v>
      </c>
      <c r="I26" s="23">
        <v>1410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420</v>
      </c>
      <c r="AD26" s="23">
        <v>0</v>
      </c>
      <c r="AE26" s="23">
        <v>0.72</v>
      </c>
      <c r="AF26" s="23">
        <v>0.84</v>
      </c>
      <c r="AG26" s="23"/>
      <c r="AH26" s="23"/>
      <c r="AI26" s="23">
        <v>36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/>
      <c r="CD26" s="24"/>
      <c r="CE26" s="20"/>
      <c r="CF26" s="20"/>
      <c r="CG26" s="20"/>
      <c r="CH26" s="20"/>
      <c r="CI26" s="20">
        <v>0</v>
      </c>
      <c r="CJ26" s="20"/>
      <c r="CK26" s="20"/>
      <c r="CL26" s="20">
        <v>0</v>
      </c>
      <c r="CM26" s="20"/>
      <c r="CN26" s="20"/>
      <c r="CO26" s="20">
        <v>0</v>
      </c>
      <c r="CP26" s="20"/>
      <c r="CQ26" s="20"/>
    </row>
    <row r="27" spans="1:96" x14ac:dyDescent="0.25">
      <c r="A27" s="21"/>
      <c r="B27" s="27" t="s">
        <v>119</v>
      </c>
      <c r="C27" s="23"/>
      <c r="D27" s="23">
        <f t="shared" ref="D27:I27" si="0">D25-D26</f>
        <v>8.8699999999999974</v>
      </c>
      <c r="E27" s="23">
        <f t="shared" si="0"/>
        <v>26.82</v>
      </c>
      <c r="F27" s="23">
        <f t="shared" si="0"/>
        <v>-7.5</v>
      </c>
      <c r="G27" s="23">
        <f t="shared" si="0"/>
        <v>21.25</v>
      </c>
      <c r="H27" s="23">
        <f t="shared" si="0"/>
        <v>11.090000000000003</v>
      </c>
      <c r="I27" s="23">
        <f t="shared" si="0"/>
        <v>-4.25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ref="V27:AF27" si="1">V25-V26</f>
        <v>1899.63</v>
      </c>
      <c r="W27" s="23">
        <f t="shared" si="1"/>
        <v>205.14</v>
      </c>
      <c r="X27" s="23">
        <f t="shared" si="1"/>
        <v>209.41</v>
      </c>
      <c r="Y27" s="23">
        <f t="shared" si="1"/>
        <v>724.39</v>
      </c>
      <c r="Z27" s="23">
        <f t="shared" si="1"/>
        <v>8.77</v>
      </c>
      <c r="AA27" s="23">
        <f t="shared" si="1"/>
        <v>107.78</v>
      </c>
      <c r="AB27" s="23">
        <f t="shared" si="1"/>
        <v>4810.97</v>
      </c>
      <c r="AC27" s="23">
        <f t="shared" si="1"/>
        <v>666.22</v>
      </c>
      <c r="AD27" s="23">
        <f t="shared" si="1"/>
        <v>11.49</v>
      </c>
      <c r="AE27" s="23">
        <f t="shared" si="1"/>
        <v>0.15000000000000002</v>
      </c>
      <c r="AF27" s="23">
        <f t="shared" si="1"/>
        <v>-0.32999999999999996</v>
      </c>
      <c r="AG27" s="23"/>
      <c r="AH27" s="23"/>
      <c r="AI27" s="23">
        <f>AI25-AI26</f>
        <v>110.16999999999999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f>CI25-CI26</f>
        <v>285.93</v>
      </c>
      <c r="CJ27" s="20"/>
      <c r="CK27" s="20"/>
      <c r="CL27" s="20">
        <f>CL25-CL26</f>
        <v>12070.64</v>
      </c>
      <c r="CM27" s="20"/>
      <c r="CN27" s="20"/>
      <c r="CO27" s="20">
        <f>CO25-CO26</f>
        <v>293.13</v>
      </c>
      <c r="CP27" s="20"/>
      <c r="CQ27" s="20"/>
    </row>
    <row r="28" spans="1:96" ht="31.5" x14ac:dyDescent="0.25">
      <c r="A28" s="21"/>
      <c r="B28" s="27" t="s">
        <v>120</v>
      </c>
      <c r="C28" s="23"/>
      <c r="D28" s="23">
        <v>16</v>
      </c>
      <c r="E28" s="23"/>
      <c r="F28" s="23">
        <v>26</v>
      </c>
      <c r="G28" s="23"/>
      <c r="H28" s="23">
        <v>57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227</v>
      </c>
      <c r="D4" s="48" t="s">
        <v>217</v>
      </c>
      <c r="E4" s="49">
        <v>250</v>
      </c>
      <c r="F4" s="50"/>
      <c r="G4" s="49">
        <v>421.53616</v>
      </c>
      <c r="H4" s="49">
        <v>10.88</v>
      </c>
      <c r="I4" s="49">
        <v>13.79</v>
      </c>
      <c r="J4" s="51">
        <v>63.72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20.530314146341464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122</v>
      </c>
      <c r="D7" s="55" t="s">
        <v>218</v>
      </c>
      <c r="E7" s="56">
        <v>100</v>
      </c>
      <c r="F7" s="57"/>
      <c r="G7" s="56">
        <v>44.48</v>
      </c>
      <c r="H7" s="56">
        <v>0.9</v>
      </c>
      <c r="I7" s="56">
        <v>0.2</v>
      </c>
      <c r="J7" s="58">
        <v>10.3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228</v>
      </c>
      <c r="D14" s="70" t="s">
        <v>219</v>
      </c>
      <c r="E14" s="71">
        <v>250</v>
      </c>
      <c r="F14" s="72"/>
      <c r="G14" s="71">
        <v>185.83399999999997</v>
      </c>
      <c r="H14" s="71">
        <v>10.35</v>
      </c>
      <c r="I14" s="71">
        <v>7.52</v>
      </c>
      <c r="J14" s="73">
        <v>19.75</v>
      </c>
    </row>
    <row r="15" spans="1:10" x14ac:dyDescent="0.25">
      <c r="A15" s="52"/>
      <c r="B15" s="59" t="s">
        <v>143</v>
      </c>
      <c r="C15" s="54" t="s">
        <v>229</v>
      </c>
      <c r="D15" s="55" t="s">
        <v>236</v>
      </c>
      <c r="E15" s="56">
        <v>120</v>
      </c>
      <c r="F15" s="57"/>
      <c r="G15" s="56">
        <v>170.61314399999998</v>
      </c>
      <c r="H15" s="56">
        <v>19.739999999999998</v>
      </c>
      <c r="I15" s="56">
        <v>6.33</v>
      </c>
      <c r="J15" s="58">
        <v>8.49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40</v>
      </c>
      <c r="F16" s="57"/>
      <c r="G16" s="56">
        <v>89.560399999999987</v>
      </c>
      <c r="H16" s="56">
        <v>2.64</v>
      </c>
      <c r="I16" s="56">
        <v>0.26</v>
      </c>
      <c r="J16" s="58">
        <v>18.760000000000002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231</v>
      </c>
      <c r="D18" s="55" t="s">
        <v>222</v>
      </c>
      <c r="E18" s="56">
        <v>200</v>
      </c>
      <c r="F18" s="57"/>
      <c r="G18" s="56">
        <v>74.31777000000001</v>
      </c>
      <c r="H18" s="56">
        <v>0.24</v>
      </c>
      <c r="I18" s="56">
        <v>0.1</v>
      </c>
      <c r="J18" s="58">
        <v>19.489999999999998</v>
      </c>
    </row>
    <row r="19" spans="1:10" x14ac:dyDescent="0.25">
      <c r="A19" s="52"/>
      <c r="B19" s="59" t="s">
        <v>150</v>
      </c>
      <c r="C19" s="54" t="s">
        <v>230</v>
      </c>
      <c r="D19" s="55" t="s">
        <v>221</v>
      </c>
      <c r="E19" s="56">
        <v>200</v>
      </c>
      <c r="F19" s="57"/>
      <c r="G19" s="56">
        <v>161.73289922999999</v>
      </c>
      <c r="H19" s="56">
        <v>3.6</v>
      </c>
      <c r="I19" s="56">
        <v>4.8499999999999996</v>
      </c>
      <c r="J19" s="58">
        <v>27.01</v>
      </c>
    </row>
    <row r="20" spans="1:10" ht="30" x14ac:dyDescent="0.25">
      <c r="A20" s="52"/>
      <c r="B20" s="59" t="s">
        <v>152</v>
      </c>
      <c r="C20" s="54" t="s">
        <v>232</v>
      </c>
      <c r="D20" s="55" t="s">
        <v>223</v>
      </c>
      <c r="E20" s="56">
        <v>100</v>
      </c>
      <c r="F20" s="57"/>
      <c r="G20" s="56">
        <v>76.338275999999993</v>
      </c>
      <c r="H20" s="56">
        <v>1.32</v>
      </c>
      <c r="I20" s="56">
        <v>5.97</v>
      </c>
      <c r="J20" s="58">
        <v>5.1100000000000003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45168.355497685188</v>
      </c>
    </row>
    <row r="2" spans="1:2" ht="12.75" customHeight="1" x14ac:dyDescent="0.2">
      <c r="A2" s="83" t="s">
        <v>161</v>
      </c>
      <c r="B2" s="84">
        <v>45176.502615740741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235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IU29"/>
  <sheetViews>
    <sheetView workbookViewId="0">
      <selection activeCell="G13" sqref="G13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"30 августа 2023 г."</f>
        <v>30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(12)'!B3&lt;&gt;"",'Dop (12)'!B3,"")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31.5" x14ac:dyDescent="0.25">
      <c r="A11" s="21" t="str">
        <f>"12/4"</f>
        <v>12/4</v>
      </c>
      <c r="B11" s="27" t="s">
        <v>217</v>
      </c>
      <c r="C11" s="23" t="str">
        <f>"250"</f>
        <v>250</v>
      </c>
      <c r="D11" s="23">
        <v>10.88</v>
      </c>
      <c r="E11" s="23">
        <v>0.08</v>
      </c>
      <c r="F11" s="23">
        <v>13.79</v>
      </c>
      <c r="G11" s="23">
        <v>3.3</v>
      </c>
      <c r="H11" s="23">
        <v>63.72</v>
      </c>
      <c r="I11" s="23">
        <v>421.53616</v>
      </c>
      <c r="J11" s="23">
        <v>8.34</v>
      </c>
      <c r="K11" s="23">
        <v>0.38</v>
      </c>
      <c r="L11" s="23">
        <v>0</v>
      </c>
      <c r="M11" s="23">
        <v>0</v>
      </c>
      <c r="N11" s="23">
        <v>1.66</v>
      </c>
      <c r="O11" s="23">
        <v>58.79</v>
      </c>
      <c r="P11" s="23">
        <v>3.28</v>
      </c>
      <c r="Q11" s="23">
        <v>0</v>
      </c>
      <c r="R11" s="23">
        <v>0</v>
      </c>
      <c r="S11" s="23">
        <v>0</v>
      </c>
      <c r="T11" s="23">
        <v>1.63</v>
      </c>
      <c r="U11" s="23">
        <v>204.6</v>
      </c>
      <c r="V11" s="23">
        <v>187.7</v>
      </c>
      <c r="W11" s="23">
        <v>26.96</v>
      </c>
      <c r="X11" s="23">
        <v>72.31</v>
      </c>
      <c r="Y11" s="23">
        <v>205.52</v>
      </c>
      <c r="Z11" s="23">
        <v>2.39</v>
      </c>
      <c r="AA11" s="23">
        <v>53.1</v>
      </c>
      <c r="AB11" s="23">
        <v>61.6</v>
      </c>
      <c r="AC11" s="23">
        <v>100.95</v>
      </c>
      <c r="AD11" s="23">
        <v>0.45</v>
      </c>
      <c r="AE11" s="23">
        <v>0.3</v>
      </c>
      <c r="AF11" s="23">
        <v>0.04</v>
      </c>
      <c r="AG11" s="23">
        <v>1.28</v>
      </c>
      <c r="AH11" s="23">
        <v>4.63</v>
      </c>
      <c r="AI11" s="23">
        <v>0</v>
      </c>
      <c r="AJ11" s="20">
        <v>0</v>
      </c>
      <c r="AK11" s="20">
        <v>445.47</v>
      </c>
      <c r="AL11" s="20">
        <v>407.73</v>
      </c>
      <c r="AM11" s="20">
        <v>1448.59</v>
      </c>
      <c r="AN11" s="20">
        <v>274.67</v>
      </c>
      <c r="AO11" s="20">
        <v>279.79000000000002</v>
      </c>
      <c r="AP11" s="20">
        <v>380.23</v>
      </c>
      <c r="AQ11" s="20">
        <v>173.01</v>
      </c>
      <c r="AR11" s="20">
        <v>548.87</v>
      </c>
      <c r="AS11" s="20">
        <v>1013.6</v>
      </c>
      <c r="AT11" s="20">
        <v>401.76</v>
      </c>
      <c r="AU11" s="20">
        <v>616.08000000000004</v>
      </c>
      <c r="AV11" s="20">
        <v>247.5</v>
      </c>
      <c r="AW11" s="20">
        <v>284.12</v>
      </c>
      <c r="AX11" s="20">
        <v>2099.35</v>
      </c>
      <c r="AY11" s="20">
        <v>0</v>
      </c>
      <c r="AZ11" s="20">
        <v>765.63</v>
      </c>
      <c r="BA11" s="20">
        <v>662.79</v>
      </c>
      <c r="BB11" s="20">
        <v>389.07</v>
      </c>
      <c r="BC11" s="20">
        <v>170.05</v>
      </c>
      <c r="BD11" s="20">
        <v>0.49</v>
      </c>
      <c r="BE11" s="20">
        <v>0.11</v>
      </c>
      <c r="BF11" s="20">
        <v>0.1</v>
      </c>
      <c r="BG11" s="20">
        <v>0.25</v>
      </c>
      <c r="BH11" s="20">
        <v>0.32</v>
      </c>
      <c r="BI11" s="20">
        <v>1.04</v>
      </c>
      <c r="BJ11" s="20">
        <v>0</v>
      </c>
      <c r="BK11" s="20">
        <v>3.46</v>
      </c>
      <c r="BL11" s="20">
        <v>0</v>
      </c>
      <c r="BM11" s="20">
        <v>1.04</v>
      </c>
      <c r="BN11" s="20">
        <v>0.02</v>
      </c>
      <c r="BO11" s="20">
        <v>0</v>
      </c>
      <c r="BP11" s="20">
        <v>0</v>
      </c>
      <c r="BQ11" s="20">
        <v>0.11</v>
      </c>
      <c r="BR11" s="20">
        <v>0.39</v>
      </c>
      <c r="BS11" s="20">
        <v>3.46</v>
      </c>
      <c r="BT11" s="20">
        <v>0</v>
      </c>
      <c r="BU11" s="20">
        <v>0</v>
      </c>
      <c r="BV11" s="20">
        <v>1.96</v>
      </c>
      <c r="BW11" s="20">
        <v>0.04</v>
      </c>
      <c r="BX11" s="20">
        <v>0</v>
      </c>
      <c r="BY11" s="20">
        <v>0</v>
      </c>
      <c r="BZ11" s="20">
        <v>0</v>
      </c>
      <c r="CA11" s="20">
        <v>0</v>
      </c>
      <c r="CB11" s="20">
        <v>196.4</v>
      </c>
      <c r="CC11" s="24"/>
      <c r="CD11" s="24"/>
      <c r="CE11" s="20">
        <v>63.37</v>
      </c>
      <c r="CF11" s="20"/>
      <c r="CG11" s="20">
        <v>17.22</v>
      </c>
      <c r="CH11" s="20">
        <v>10.95</v>
      </c>
      <c r="CI11" s="20">
        <v>14.09</v>
      </c>
      <c r="CJ11" s="20">
        <v>2401</v>
      </c>
      <c r="CK11" s="20">
        <v>1176.94</v>
      </c>
      <c r="CL11" s="20">
        <v>1788.97</v>
      </c>
      <c r="CM11" s="20">
        <v>34.020000000000003</v>
      </c>
      <c r="CN11" s="20">
        <v>21.39</v>
      </c>
      <c r="CO11" s="20">
        <v>27.71</v>
      </c>
      <c r="CP11" s="20">
        <v>0</v>
      </c>
      <c r="CQ11" s="20">
        <v>0.5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2850</v>
      </c>
      <c r="CK12" s="20">
        <v>1098</v>
      </c>
      <c r="CL12" s="20">
        <v>1974</v>
      </c>
      <c r="CM12" s="20">
        <v>22.8</v>
      </c>
      <c r="CN12" s="20">
        <v>22.8</v>
      </c>
      <c r="CO12" s="20">
        <v>22.8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20.530314146341464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3.15</v>
      </c>
      <c r="CH13" s="20">
        <v>3.04</v>
      </c>
      <c r="CI13" s="20">
        <v>3.1</v>
      </c>
      <c r="CJ13" s="20">
        <v>340.58</v>
      </c>
      <c r="CK13" s="20">
        <v>136.38</v>
      </c>
      <c r="CL13" s="20">
        <v>238.48</v>
      </c>
      <c r="CM13" s="20">
        <v>33.03</v>
      </c>
      <c r="CN13" s="20">
        <v>19.63</v>
      </c>
      <c r="CO13" s="20">
        <v>26.33</v>
      </c>
      <c r="CP13" s="20">
        <v>4.88</v>
      </c>
      <c r="CQ13" s="20">
        <v>0</v>
      </c>
      <c r="CR13" s="28"/>
    </row>
    <row r="14" spans="1:96" s="26" customFormat="1" x14ac:dyDescent="0.25">
      <c r="A14" s="21" t="str">
        <f>"-"</f>
        <v>-</v>
      </c>
      <c r="B14" s="27" t="s">
        <v>218</v>
      </c>
      <c r="C14" s="23" t="str">
        <f>"100"</f>
        <v>100</v>
      </c>
      <c r="D14" s="23">
        <v>0.9</v>
      </c>
      <c r="E14" s="23">
        <v>0</v>
      </c>
      <c r="F14" s="23">
        <v>0.2</v>
      </c>
      <c r="G14" s="23">
        <v>0.2</v>
      </c>
      <c r="H14" s="23">
        <v>10.3</v>
      </c>
      <c r="I14" s="23">
        <v>44.48</v>
      </c>
      <c r="J14" s="23">
        <v>0</v>
      </c>
      <c r="K14" s="23">
        <v>0</v>
      </c>
      <c r="L14" s="23">
        <v>0</v>
      </c>
      <c r="M14" s="23">
        <v>0</v>
      </c>
      <c r="N14" s="23">
        <v>8.1</v>
      </c>
      <c r="O14" s="23">
        <v>0</v>
      </c>
      <c r="P14" s="23">
        <v>2.2000000000000002</v>
      </c>
      <c r="Q14" s="23">
        <v>0</v>
      </c>
      <c r="R14" s="23">
        <v>0</v>
      </c>
      <c r="S14" s="23">
        <v>1.3</v>
      </c>
      <c r="T14" s="23">
        <v>0.5</v>
      </c>
      <c r="U14" s="23">
        <v>13</v>
      </c>
      <c r="V14" s="23">
        <v>197</v>
      </c>
      <c r="W14" s="23">
        <v>34</v>
      </c>
      <c r="X14" s="23">
        <v>13</v>
      </c>
      <c r="Y14" s="23">
        <v>23</v>
      </c>
      <c r="Z14" s="23">
        <v>0.3</v>
      </c>
      <c r="AA14" s="23">
        <v>0</v>
      </c>
      <c r="AB14" s="23">
        <v>50</v>
      </c>
      <c r="AC14" s="23">
        <v>8</v>
      </c>
      <c r="AD14" s="23">
        <v>0.2</v>
      </c>
      <c r="AE14" s="23">
        <v>0.04</v>
      </c>
      <c r="AF14" s="23">
        <v>0.03</v>
      </c>
      <c r="AG14" s="23">
        <v>0.2</v>
      </c>
      <c r="AH14" s="23">
        <v>0.3</v>
      </c>
      <c r="AI14" s="23">
        <v>60</v>
      </c>
      <c r="AJ14" s="20">
        <v>0</v>
      </c>
      <c r="AK14" s="20">
        <v>35</v>
      </c>
      <c r="AL14" s="20">
        <v>27</v>
      </c>
      <c r="AM14" s="20">
        <v>20</v>
      </c>
      <c r="AN14" s="20">
        <v>36</v>
      </c>
      <c r="AO14" s="20">
        <v>13</v>
      </c>
      <c r="AP14" s="20">
        <v>13</v>
      </c>
      <c r="AQ14" s="20">
        <v>6</v>
      </c>
      <c r="AR14" s="20">
        <v>27</v>
      </c>
      <c r="AS14" s="20">
        <v>43</v>
      </c>
      <c r="AT14" s="20">
        <v>56</v>
      </c>
      <c r="AU14" s="20">
        <v>99</v>
      </c>
      <c r="AV14" s="20">
        <v>15</v>
      </c>
      <c r="AW14" s="20">
        <v>82</v>
      </c>
      <c r="AX14" s="20">
        <v>82</v>
      </c>
      <c r="AY14" s="20">
        <v>0</v>
      </c>
      <c r="AZ14" s="20">
        <v>40</v>
      </c>
      <c r="BA14" s="20">
        <v>28</v>
      </c>
      <c r="BB14" s="20">
        <v>14</v>
      </c>
      <c r="BC14" s="20">
        <v>9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86.8</v>
      </c>
      <c r="CC14" s="24"/>
      <c r="CD14" s="24"/>
      <c r="CE14" s="20">
        <v>8.33</v>
      </c>
      <c r="CF14" s="20"/>
      <c r="CG14" s="20">
        <v>2</v>
      </c>
      <c r="CH14" s="20">
        <v>2</v>
      </c>
      <c r="CI14" s="20">
        <v>2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8"/>
    </row>
    <row r="15" spans="1:96" s="20" customFormat="1" ht="31.5" x14ac:dyDescent="0.25">
      <c r="A15" s="21" t="str">
        <f>"17/12"</f>
        <v>17/12</v>
      </c>
      <c r="B15" s="27" t="s">
        <v>237</v>
      </c>
      <c r="C15" s="23" t="str">
        <f>"50"</f>
        <v>50</v>
      </c>
      <c r="D15" s="23">
        <v>3.49</v>
      </c>
      <c r="E15" s="23">
        <v>0.6</v>
      </c>
      <c r="F15" s="23">
        <v>3.5</v>
      </c>
      <c r="G15" s="23">
        <v>3.53</v>
      </c>
      <c r="H15" s="23">
        <v>30.41</v>
      </c>
      <c r="I15" s="23">
        <v>164.46506199999999</v>
      </c>
      <c r="J15" s="23">
        <v>0.56000000000000005</v>
      </c>
      <c r="K15" s="23">
        <v>2.06</v>
      </c>
      <c r="L15" s="23">
        <v>0</v>
      </c>
      <c r="M15" s="23">
        <v>0</v>
      </c>
      <c r="N15" s="23">
        <v>11.95</v>
      </c>
      <c r="O15" s="23">
        <v>17.399999999999999</v>
      </c>
      <c r="P15" s="23">
        <v>1.05</v>
      </c>
      <c r="Q15" s="23">
        <v>0</v>
      </c>
      <c r="R15" s="23">
        <v>0</v>
      </c>
      <c r="S15" s="23">
        <v>0.05</v>
      </c>
      <c r="T15" s="23">
        <v>0.59</v>
      </c>
      <c r="U15" s="23">
        <v>135.22999999999999</v>
      </c>
      <c r="V15" s="23">
        <v>55.9</v>
      </c>
      <c r="W15" s="23">
        <v>9.4499999999999993</v>
      </c>
      <c r="X15" s="23">
        <v>5.57</v>
      </c>
      <c r="Y15" s="23">
        <v>29.81</v>
      </c>
      <c r="Z15" s="23">
        <v>0.56999999999999995</v>
      </c>
      <c r="AA15" s="23">
        <v>5.28</v>
      </c>
      <c r="AB15" s="23">
        <v>1.64</v>
      </c>
      <c r="AC15" s="23">
        <v>9.1300000000000008</v>
      </c>
      <c r="AD15" s="23">
        <v>1.85</v>
      </c>
      <c r="AE15" s="23">
        <v>0.04</v>
      </c>
      <c r="AF15" s="23">
        <v>0.02</v>
      </c>
      <c r="AG15" s="23">
        <v>0.31</v>
      </c>
      <c r="AH15" s="23">
        <v>1.07</v>
      </c>
      <c r="AI15" s="23">
        <v>0.04</v>
      </c>
      <c r="AJ15" s="20">
        <v>0</v>
      </c>
      <c r="AK15" s="20">
        <v>159.19999999999999</v>
      </c>
      <c r="AL15" s="20">
        <v>140.28</v>
      </c>
      <c r="AM15" s="20">
        <v>261.10000000000002</v>
      </c>
      <c r="AN15" s="20">
        <v>108.29</v>
      </c>
      <c r="AO15" s="20">
        <v>58.16</v>
      </c>
      <c r="AP15" s="20">
        <v>108.66</v>
      </c>
      <c r="AQ15" s="20">
        <v>34.81</v>
      </c>
      <c r="AR15" s="20">
        <v>159.61000000000001</v>
      </c>
      <c r="AS15" s="20">
        <v>119.21</v>
      </c>
      <c r="AT15" s="20">
        <v>139.66999999999999</v>
      </c>
      <c r="AU15" s="20">
        <v>144.41</v>
      </c>
      <c r="AV15" s="20">
        <v>69.5</v>
      </c>
      <c r="AW15" s="20">
        <v>113.75</v>
      </c>
      <c r="AX15" s="20">
        <v>898.35</v>
      </c>
      <c r="AY15" s="20">
        <v>3.19</v>
      </c>
      <c r="AZ15" s="20">
        <v>276.27</v>
      </c>
      <c r="BA15" s="20">
        <v>169.1</v>
      </c>
      <c r="BB15" s="20">
        <v>86.95</v>
      </c>
      <c r="BC15" s="20">
        <v>64.680000000000007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0.21</v>
      </c>
      <c r="BL15" s="20">
        <v>0</v>
      </c>
      <c r="BM15" s="20">
        <v>0.12</v>
      </c>
      <c r="BN15" s="20">
        <v>0.01</v>
      </c>
      <c r="BO15" s="20">
        <v>0.02</v>
      </c>
      <c r="BP15" s="20">
        <v>0</v>
      </c>
      <c r="BQ15" s="20">
        <v>0</v>
      </c>
      <c r="BR15" s="20">
        <v>0</v>
      </c>
      <c r="BS15" s="20">
        <v>0.69</v>
      </c>
      <c r="BT15" s="20">
        <v>0</v>
      </c>
      <c r="BU15" s="20">
        <v>0</v>
      </c>
      <c r="BV15" s="20">
        <v>2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19.899999999999999</v>
      </c>
      <c r="CC15" s="24"/>
      <c r="CD15" s="24"/>
      <c r="CE15" s="20">
        <v>5.55</v>
      </c>
      <c r="CG15" s="20">
        <v>69.27</v>
      </c>
      <c r="CH15" s="20">
        <v>37.6</v>
      </c>
      <c r="CI15" s="20">
        <v>53.44</v>
      </c>
      <c r="CJ15" s="20">
        <v>5744.14</v>
      </c>
      <c r="CK15" s="20">
        <v>2901.9</v>
      </c>
      <c r="CL15" s="20">
        <v>4323.0200000000004</v>
      </c>
      <c r="CM15" s="20">
        <v>20.420000000000002</v>
      </c>
      <c r="CN15" s="20">
        <v>12.51</v>
      </c>
      <c r="CO15" s="20">
        <v>17.760000000000002</v>
      </c>
      <c r="CP15" s="20">
        <v>2</v>
      </c>
      <c r="CQ15" s="20">
        <v>0.33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16.72</v>
      </c>
      <c r="E16" s="33">
        <v>0.68</v>
      </c>
      <c r="F16" s="33">
        <v>17.649999999999999</v>
      </c>
      <c r="G16" s="33">
        <v>7.19</v>
      </c>
      <c r="H16" s="33">
        <v>118.87</v>
      </c>
      <c r="I16" s="33">
        <v>695.79</v>
      </c>
      <c r="J16" s="33">
        <v>8.9</v>
      </c>
      <c r="K16" s="33">
        <v>2.4300000000000002</v>
      </c>
      <c r="L16" s="33">
        <v>0</v>
      </c>
      <c r="M16" s="33">
        <v>0</v>
      </c>
      <c r="N16" s="33">
        <v>26.86</v>
      </c>
      <c r="O16" s="33">
        <v>85.31</v>
      </c>
      <c r="P16" s="33">
        <v>6.7</v>
      </c>
      <c r="Q16" s="33">
        <v>0</v>
      </c>
      <c r="R16" s="33">
        <v>0</v>
      </c>
      <c r="S16" s="33">
        <v>1.63</v>
      </c>
      <c r="T16" s="33">
        <v>3.13</v>
      </c>
      <c r="U16" s="33">
        <v>353.41</v>
      </c>
      <c r="V16" s="33">
        <v>448.62</v>
      </c>
      <c r="W16" s="33">
        <v>72.45</v>
      </c>
      <c r="X16" s="33">
        <v>91.44</v>
      </c>
      <c r="Y16" s="33">
        <v>259.32</v>
      </c>
      <c r="Z16" s="33">
        <v>3.31</v>
      </c>
      <c r="AA16" s="33">
        <v>58.38</v>
      </c>
      <c r="AB16" s="33">
        <v>113.68</v>
      </c>
      <c r="AC16" s="33">
        <v>118.18</v>
      </c>
      <c r="AD16" s="33">
        <v>2.5099999999999998</v>
      </c>
      <c r="AE16" s="33">
        <v>0.38</v>
      </c>
      <c r="AF16" s="33">
        <v>0.1</v>
      </c>
      <c r="AG16" s="33">
        <v>1.79</v>
      </c>
      <c r="AH16" s="33">
        <v>6.01</v>
      </c>
      <c r="AI16" s="33">
        <v>60.82</v>
      </c>
      <c r="AJ16" s="34">
        <v>0</v>
      </c>
      <c r="AK16" s="34">
        <v>704.2</v>
      </c>
      <c r="AL16" s="34">
        <v>642.24</v>
      </c>
      <c r="AM16" s="34">
        <v>1832.1</v>
      </c>
      <c r="AN16" s="34">
        <v>453.86</v>
      </c>
      <c r="AO16" s="34">
        <v>371.25</v>
      </c>
      <c r="AP16" s="34">
        <v>543.11</v>
      </c>
      <c r="AQ16" s="34">
        <v>228.96</v>
      </c>
      <c r="AR16" s="34">
        <v>809.39</v>
      </c>
      <c r="AS16" s="34">
        <v>1220.7</v>
      </c>
      <c r="AT16" s="34">
        <v>660.06</v>
      </c>
      <c r="AU16" s="34">
        <v>911.16</v>
      </c>
      <c r="AV16" s="34">
        <v>360</v>
      </c>
      <c r="AW16" s="34">
        <v>527.89</v>
      </c>
      <c r="AX16" s="34">
        <v>3481.29</v>
      </c>
      <c r="AY16" s="34">
        <v>3.19</v>
      </c>
      <c r="AZ16" s="34">
        <v>1212.75</v>
      </c>
      <c r="BA16" s="34">
        <v>916.79</v>
      </c>
      <c r="BB16" s="34">
        <v>527.78</v>
      </c>
      <c r="BC16" s="34">
        <v>273.66000000000003</v>
      </c>
      <c r="BD16" s="34">
        <v>0.49</v>
      </c>
      <c r="BE16" s="34">
        <v>0.11</v>
      </c>
      <c r="BF16" s="34">
        <v>0.1</v>
      </c>
      <c r="BG16" s="34">
        <v>0.25</v>
      </c>
      <c r="BH16" s="34">
        <v>0.32</v>
      </c>
      <c r="BI16" s="34">
        <v>1.04</v>
      </c>
      <c r="BJ16" s="34">
        <v>0</v>
      </c>
      <c r="BK16" s="34">
        <v>3.68</v>
      </c>
      <c r="BL16" s="34">
        <v>0</v>
      </c>
      <c r="BM16" s="34">
        <v>1.1499999999999999</v>
      </c>
      <c r="BN16" s="34">
        <v>0.03</v>
      </c>
      <c r="BO16" s="34">
        <v>0.02</v>
      </c>
      <c r="BP16" s="34">
        <v>0</v>
      </c>
      <c r="BQ16" s="34">
        <v>0.11</v>
      </c>
      <c r="BR16" s="34">
        <v>0.39</v>
      </c>
      <c r="BS16" s="34">
        <v>4.16</v>
      </c>
      <c r="BT16" s="34">
        <v>0</v>
      </c>
      <c r="BU16" s="34">
        <v>0</v>
      </c>
      <c r="BV16" s="34">
        <v>4.0199999999999996</v>
      </c>
      <c r="BW16" s="34">
        <v>0.05</v>
      </c>
      <c r="BX16" s="34">
        <v>0</v>
      </c>
      <c r="BY16" s="34">
        <v>0</v>
      </c>
      <c r="BZ16" s="34">
        <v>0</v>
      </c>
      <c r="CA16" s="34">
        <v>0</v>
      </c>
      <c r="CB16" s="34">
        <v>510.36</v>
      </c>
      <c r="CC16" s="25"/>
      <c r="CD16" s="25">
        <f>$I$16/$I$26*100</f>
        <v>43.855259177087532</v>
      </c>
      <c r="CE16" s="34">
        <v>77.319999999999993</v>
      </c>
      <c r="CF16" s="34"/>
      <c r="CG16" s="34">
        <v>91.65</v>
      </c>
      <c r="CH16" s="34">
        <v>53.6</v>
      </c>
      <c r="CI16" s="34">
        <v>72.62</v>
      </c>
      <c r="CJ16" s="34">
        <v>11535.72</v>
      </c>
      <c r="CK16" s="34">
        <v>5395.22</v>
      </c>
      <c r="CL16" s="34">
        <v>8465.4699999999993</v>
      </c>
      <c r="CM16" s="34">
        <v>157.08000000000001</v>
      </c>
      <c r="CN16" s="34">
        <v>123.13</v>
      </c>
      <c r="CO16" s="34">
        <v>141.4</v>
      </c>
      <c r="CP16" s="34">
        <v>6.88</v>
      </c>
      <c r="CQ16" s="34">
        <v>0.83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31.5" x14ac:dyDescent="0.25">
      <c r="A18" s="21" t="str">
        <f>"19/2"</f>
        <v>19/2</v>
      </c>
      <c r="B18" s="27" t="s">
        <v>219</v>
      </c>
      <c r="C18" s="23" t="str">
        <f>"250"</f>
        <v>250</v>
      </c>
      <c r="D18" s="23">
        <v>10.35</v>
      </c>
      <c r="E18" s="23">
        <v>8.3000000000000007</v>
      </c>
      <c r="F18" s="23">
        <v>7.52</v>
      </c>
      <c r="G18" s="23">
        <v>4.88</v>
      </c>
      <c r="H18" s="23">
        <v>19.75</v>
      </c>
      <c r="I18" s="23">
        <v>185.83399999999997</v>
      </c>
      <c r="J18" s="23">
        <v>1.22</v>
      </c>
      <c r="K18" s="23">
        <v>3.25</v>
      </c>
      <c r="L18" s="23">
        <v>0</v>
      </c>
      <c r="M18" s="23">
        <v>0</v>
      </c>
      <c r="N18" s="23">
        <v>2.78</v>
      </c>
      <c r="O18" s="23">
        <v>15.03</v>
      </c>
      <c r="P18" s="23">
        <v>1.94</v>
      </c>
      <c r="Q18" s="23">
        <v>0</v>
      </c>
      <c r="R18" s="23">
        <v>0</v>
      </c>
      <c r="S18" s="23">
        <v>0.25</v>
      </c>
      <c r="T18" s="23">
        <v>2.34</v>
      </c>
      <c r="U18" s="23">
        <v>93.02</v>
      </c>
      <c r="V18" s="23">
        <v>378.15</v>
      </c>
      <c r="W18" s="23">
        <v>17.32</v>
      </c>
      <c r="X18" s="23">
        <v>16.72</v>
      </c>
      <c r="Y18" s="23">
        <v>95.87</v>
      </c>
      <c r="Z18" s="23">
        <v>1</v>
      </c>
      <c r="AA18" s="23">
        <v>8.7799999999999994</v>
      </c>
      <c r="AB18" s="23">
        <v>1220</v>
      </c>
      <c r="AC18" s="23">
        <v>216.5</v>
      </c>
      <c r="AD18" s="23">
        <v>3.04</v>
      </c>
      <c r="AE18" s="23">
        <v>0.12</v>
      </c>
      <c r="AF18" s="23">
        <v>0.09</v>
      </c>
      <c r="AG18" s="23">
        <v>2.41</v>
      </c>
      <c r="AH18" s="23">
        <v>5.61</v>
      </c>
      <c r="AI18" s="23">
        <v>2.19</v>
      </c>
      <c r="AJ18" s="20">
        <v>0</v>
      </c>
      <c r="AK18" s="20">
        <v>524.12</v>
      </c>
      <c r="AL18" s="20">
        <v>418.64</v>
      </c>
      <c r="AM18" s="20">
        <v>742.32</v>
      </c>
      <c r="AN18" s="20">
        <v>873.9</v>
      </c>
      <c r="AO18" s="20">
        <v>230.54</v>
      </c>
      <c r="AP18" s="20">
        <v>496.53</v>
      </c>
      <c r="AQ18" s="20">
        <v>105.8</v>
      </c>
      <c r="AR18" s="20">
        <v>39.69</v>
      </c>
      <c r="AS18" s="20">
        <v>56.52</v>
      </c>
      <c r="AT18" s="20">
        <v>147.69999999999999</v>
      </c>
      <c r="AU18" s="20">
        <v>75.16</v>
      </c>
      <c r="AV18" s="20">
        <v>369.06</v>
      </c>
      <c r="AW18" s="20">
        <v>39.51</v>
      </c>
      <c r="AX18" s="20">
        <v>219.17</v>
      </c>
      <c r="AY18" s="20">
        <v>0</v>
      </c>
      <c r="AZ18" s="20">
        <v>29.7</v>
      </c>
      <c r="BA18" s="20">
        <v>27.27</v>
      </c>
      <c r="BB18" s="20">
        <v>28.87</v>
      </c>
      <c r="BC18" s="20">
        <v>12.86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0.35</v>
      </c>
      <c r="BL18" s="20">
        <v>0</v>
      </c>
      <c r="BM18" s="20">
        <v>0.2</v>
      </c>
      <c r="BN18" s="20">
        <v>0.01</v>
      </c>
      <c r="BO18" s="20">
        <v>0.03</v>
      </c>
      <c r="BP18" s="20">
        <v>0</v>
      </c>
      <c r="BQ18" s="20">
        <v>0</v>
      </c>
      <c r="BR18" s="20">
        <v>0</v>
      </c>
      <c r="BS18" s="20">
        <v>1.21</v>
      </c>
      <c r="BT18" s="20">
        <v>0</v>
      </c>
      <c r="BU18" s="20">
        <v>0</v>
      </c>
      <c r="BV18" s="20">
        <v>2.73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303.32</v>
      </c>
      <c r="CC18" s="24"/>
      <c r="CD18" s="24"/>
      <c r="CE18" s="20">
        <v>212.11</v>
      </c>
      <c r="CF18" s="20"/>
      <c r="CG18" s="20">
        <v>77.599999999999994</v>
      </c>
      <c r="CH18" s="20">
        <v>22.68</v>
      </c>
      <c r="CI18" s="20">
        <v>50.14</v>
      </c>
      <c r="CJ18" s="20">
        <v>1199.33</v>
      </c>
      <c r="CK18" s="20">
        <v>601.41</v>
      </c>
      <c r="CL18" s="20">
        <v>900.37</v>
      </c>
      <c r="CM18" s="20">
        <v>53.32</v>
      </c>
      <c r="CN18" s="20">
        <v>25.32</v>
      </c>
      <c r="CO18" s="20">
        <v>39.32</v>
      </c>
      <c r="CP18" s="20">
        <v>0</v>
      </c>
      <c r="CQ18" s="20">
        <v>0.5</v>
      </c>
      <c r="CR18" s="28"/>
    </row>
    <row r="19" spans="1:96" s="26" customFormat="1" ht="31.5" x14ac:dyDescent="0.25">
      <c r="A19" s="21" t="str">
        <f>"12/7"</f>
        <v>12/7</v>
      </c>
      <c r="B19" s="27" t="s">
        <v>236</v>
      </c>
      <c r="C19" s="23" t="str">
        <f>"100"</f>
        <v>100</v>
      </c>
      <c r="D19" s="23">
        <v>16.45</v>
      </c>
      <c r="E19" s="23">
        <v>15.37</v>
      </c>
      <c r="F19" s="23">
        <v>5.28</v>
      </c>
      <c r="G19" s="23">
        <v>0.12</v>
      </c>
      <c r="H19" s="23">
        <v>7.08</v>
      </c>
      <c r="I19" s="23">
        <v>142.17761999999999</v>
      </c>
      <c r="J19" s="23">
        <v>1.01</v>
      </c>
      <c r="K19" s="23">
        <v>0</v>
      </c>
      <c r="L19" s="23">
        <v>0</v>
      </c>
      <c r="M19" s="23">
        <v>0</v>
      </c>
      <c r="N19" s="23">
        <v>0.21</v>
      </c>
      <c r="O19" s="23">
        <v>6.84</v>
      </c>
      <c r="P19" s="23">
        <v>0.03</v>
      </c>
      <c r="Q19" s="23">
        <v>0</v>
      </c>
      <c r="R19" s="23">
        <v>0</v>
      </c>
      <c r="S19" s="23">
        <v>0</v>
      </c>
      <c r="T19" s="23">
        <v>1.73</v>
      </c>
      <c r="U19" s="23">
        <v>211.23</v>
      </c>
      <c r="V19" s="23">
        <v>195.09</v>
      </c>
      <c r="W19" s="23">
        <v>20.100000000000001</v>
      </c>
      <c r="X19" s="23">
        <v>22.67</v>
      </c>
      <c r="Y19" s="23">
        <v>155.97</v>
      </c>
      <c r="Z19" s="23">
        <v>0.61</v>
      </c>
      <c r="AA19" s="23">
        <v>38.25</v>
      </c>
      <c r="AB19" s="23">
        <v>3.78</v>
      </c>
      <c r="AC19" s="23">
        <v>38.880000000000003</v>
      </c>
      <c r="AD19" s="23">
        <v>1.1599999999999999</v>
      </c>
      <c r="AE19" s="23">
        <v>0.14000000000000001</v>
      </c>
      <c r="AF19" s="23">
        <v>0.14000000000000001</v>
      </c>
      <c r="AG19" s="23">
        <v>3.25</v>
      </c>
      <c r="AH19" s="23">
        <v>6.3</v>
      </c>
      <c r="AI19" s="23">
        <v>0.68</v>
      </c>
      <c r="AJ19" s="20">
        <v>0</v>
      </c>
      <c r="AK19" s="20">
        <v>974.16</v>
      </c>
      <c r="AL19" s="20">
        <v>757.78</v>
      </c>
      <c r="AM19" s="20">
        <v>1367.86</v>
      </c>
      <c r="AN19" s="20">
        <v>1518.09</v>
      </c>
      <c r="AO19" s="20">
        <v>430.08</v>
      </c>
      <c r="AP19" s="20">
        <v>874.41</v>
      </c>
      <c r="AQ19" s="20">
        <v>177.79</v>
      </c>
      <c r="AR19" s="20">
        <v>98.3</v>
      </c>
      <c r="AS19" s="20">
        <v>79.260000000000005</v>
      </c>
      <c r="AT19" s="20">
        <v>98.4</v>
      </c>
      <c r="AU19" s="20">
        <v>115.88</v>
      </c>
      <c r="AV19" s="20">
        <v>667.44</v>
      </c>
      <c r="AW19" s="20">
        <v>64.23</v>
      </c>
      <c r="AX19" s="20">
        <v>435</v>
      </c>
      <c r="AY19" s="20">
        <v>0.84</v>
      </c>
      <c r="AZ19" s="20">
        <v>130.86000000000001</v>
      </c>
      <c r="BA19" s="20">
        <v>102.14</v>
      </c>
      <c r="BB19" s="20">
        <v>59.84</v>
      </c>
      <c r="BC19" s="20">
        <v>42.19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0.05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84.38</v>
      </c>
      <c r="CC19" s="24"/>
      <c r="CD19" s="24"/>
      <c r="CE19" s="20">
        <v>38.880000000000003</v>
      </c>
      <c r="CF19" s="20"/>
      <c r="CG19" s="20">
        <v>267.85000000000002</v>
      </c>
      <c r="CH19" s="20">
        <v>52.39</v>
      </c>
      <c r="CI19" s="20">
        <v>160.12</v>
      </c>
      <c r="CJ19" s="20">
        <v>3006.57</v>
      </c>
      <c r="CK19" s="20">
        <v>1158.75</v>
      </c>
      <c r="CL19" s="20">
        <v>2082.66</v>
      </c>
      <c r="CM19" s="20">
        <v>38.520000000000003</v>
      </c>
      <c r="CN19" s="20">
        <v>24.64</v>
      </c>
      <c r="CO19" s="20">
        <v>31.58</v>
      </c>
      <c r="CP19" s="20">
        <v>0</v>
      </c>
      <c r="CQ19" s="20">
        <v>0.5</v>
      </c>
      <c r="CR19" s="28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"60"</f>
        <v>60</v>
      </c>
      <c r="D20" s="23">
        <v>3.97</v>
      </c>
      <c r="E20" s="23">
        <v>0</v>
      </c>
      <c r="F20" s="23">
        <v>0.39</v>
      </c>
      <c r="G20" s="23">
        <v>0.39</v>
      </c>
      <c r="H20" s="23">
        <v>28.14</v>
      </c>
      <c r="I20" s="23">
        <v>134.34059999999999</v>
      </c>
      <c r="J20" s="23">
        <v>0</v>
      </c>
      <c r="K20" s="23">
        <v>0</v>
      </c>
      <c r="L20" s="23">
        <v>0</v>
      </c>
      <c r="M20" s="23">
        <v>0</v>
      </c>
      <c r="N20" s="23">
        <v>0.66</v>
      </c>
      <c r="O20" s="23">
        <v>27.36</v>
      </c>
      <c r="P20" s="23">
        <v>0.12</v>
      </c>
      <c r="Q20" s="23">
        <v>0</v>
      </c>
      <c r="R20" s="23">
        <v>0</v>
      </c>
      <c r="S20" s="23">
        <v>0</v>
      </c>
      <c r="T20" s="23">
        <v>1.08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191.57</v>
      </c>
      <c r="AL20" s="20">
        <v>199.4</v>
      </c>
      <c r="AM20" s="20">
        <v>305.37</v>
      </c>
      <c r="AN20" s="20">
        <v>101.27</v>
      </c>
      <c r="AO20" s="20">
        <v>60.03</v>
      </c>
      <c r="AP20" s="20">
        <v>120.06</v>
      </c>
      <c r="AQ20" s="20">
        <v>45.41</v>
      </c>
      <c r="AR20" s="20">
        <v>217.15</v>
      </c>
      <c r="AS20" s="20">
        <v>134.68</v>
      </c>
      <c r="AT20" s="20">
        <v>187.92</v>
      </c>
      <c r="AU20" s="20">
        <v>155.03</v>
      </c>
      <c r="AV20" s="20">
        <v>81.430000000000007</v>
      </c>
      <c r="AW20" s="20">
        <v>144.07</v>
      </c>
      <c r="AX20" s="20">
        <v>1204.78</v>
      </c>
      <c r="AY20" s="20">
        <v>0</v>
      </c>
      <c r="AZ20" s="20">
        <v>392.54</v>
      </c>
      <c r="BA20" s="20">
        <v>170.69</v>
      </c>
      <c r="BB20" s="20">
        <v>113.27</v>
      </c>
      <c r="BC20" s="20">
        <v>89.78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0.05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0.04</v>
      </c>
      <c r="BT20" s="20">
        <v>0</v>
      </c>
      <c r="BU20" s="20">
        <v>0</v>
      </c>
      <c r="BV20" s="20">
        <v>0.17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23.46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2280</v>
      </c>
      <c r="CK20" s="20">
        <v>878.4</v>
      </c>
      <c r="CL20" s="20">
        <v>1579.2</v>
      </c>
      <c r="CM20" s="20">
        <v>18.239999999999998</v>
      </c>
      <c r="CN20" s="20">
        <v>18.239999999999998</v>
      </c>
      <c r="CO20" s="20">
        <v>18.239999999999998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"60"</f>
        <v>60</v>
      </c>
      <c r="D21" s="23">
        <v>3.96</v>
      </c>
      <c r="E21" s="23">
        <v>0</v>
      </c>
      <c r="F21" s="23">
        <v>0.72</v>
      </c>
      <c r="G21" s="23">
        <v>0.72</v>
      </c>
      <c r="H21" s="23">
        <v>25.02</v>
      </c>
      <c r="I21" s="23">
        <v>116.02799999999999</v>
      </c>
      <c r="J21" s="23">
        <v>0.12</v>
      </c>
      <c r="K21" s="23">
        <v>0</v>
      </c>
      <c r="L21" s="23">
        <v>0</v>
      </c>
      <c r="M21" s="23">
        <v>0</v>
      </c>
      <c r="N21" s="23">
        <v>0.72</v>
      </c>
      <c r="O21" s="23">
        <v>19.32</v>
      </c>
      <c r="P21" s="23">
        <v>4.9800000000000004</v>
      </c>
      <c r="Q21" s="23">
        <v>0</v>
      </c>
      <c r="R21" s="23">
        <v>0</v>
      </c>
      <c r="S21" s="23">
        <v>0.6</v>
      </c>
      <c r="T21" s="23">
        <v>1.5</v>
      </c>
      <c r="U21" s="23">
        <v>366</v>
      </c>
      <c r="V21" s="23">
        <v>147</v>
      </c>
      <c r="W21" s="23">
        <v>21</v>
      </c>
      <c r="X21" s="23">
        <v>28.2</v>
      </c>
      <c r="Y21" s="23">
        <v>94.8</v>
      </c>
      <c r="Z21" s="23">
        <v>2.34</v>
      </c>
      <c r="AA21" s="23">
        <v>0</v>
      </c>
      <c r="AB21" s="23">
        <v>3</v>
      </c>
      <c r="AC21" s="23">
        <v>0.6</v>
      </c>
      <c r="AD21" s="23">
        <v>0.84</v>
      </c>
      <c r="AE21" s="23">
        <v>0.11</v>
      </c>
      <c r="AF21" s="23">
        <v>0.05</v>
      </c>
      <c r="AG21" s="23">
        <v>0.42</v>
      </c>
      <c r="AH21" s="23">
        <v>1.2</v>
      </c>
      <c r="AI21" s="23">
        <v>0</v>
      </c>
      <c r="AJ21" s="20">
        <v>0</v>
      </c>
      <c r="AK21" s="20">
        <v>193.2</v>
      </c>
      <c r="AL21" s="20">
        <v>148.80000000000001</v>
      </c>
      <c r="AM21" s="20">
        <v>256.2</v>
      </c>
      <c r="AN21" s="20">
        <v>133.80000000000001</v>
      </c>
      <c r="AO21" s="20">
        <v>55.8</v>
      </c>
      <c r="AP21" s="20">
        <v>118.8</v>
      </c>
      <c r="AQ21" s="20">
        <v>48</v>
      </c>
      <c r="AR21" s="20">
        <v>222.6</v>
      </c>
      <c r="AS21" s="20">
        <v>178.2</v>
      </c>
      <c r="AT21" s="20">
        <v>174.6</v>
      </c>
      <c r="AU21" s="20">
        <v>278.39999999999998</v>
      </c>
      <c r="AV21" s="20">
        <v>74.400000000000006</v>
      </c>
      <c r="AW21" s="20">
        <v>186</v>
      </c>
      <c r="AX21" s="20">
        <v>935.4</v>
      </c>
      <c r="AY21" s="20">
        <v>0</v>
      </c>
      <c r="AZ21" s="20">
        <v>315.60000000000002</v>
      </c>
      <c r="BA21" s="20">
        <v>174.6</v>
      </c>
      <c r="BB21" s="20">
        <v>108</v>
      </c>
      <c r="BC21" s="20">
        <v>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0.08</v>
      </c>
      <c r="BL21" s="20">
        <v>0</v>
      </c>
      <c r="BM21" s="20">
        <v>0.01</v>
      </c>
      <c r="BN21" s="20">
        <v>0.01</v>
      </c>
      <c r="BO21" s="20">
        <v>0</v>
      </c>
      <c r="BP21" s="20">
        <v>0</v>
      </c>
      <c r="BQ21" s="20">
        <v>0</v>
      </c>
      <c r="BR21" s="20">
        <v>0.01</v>
      </c>
      <c r="BS21" s="20">
        <v>7.0000000000000007E-2</v>
      </c>
      <c r="BT21" s="20">
        <v>0</v>
      </c>
      <c r="BU21" s="20">
        <v>0</v>
      </c>
      <c r="BV21" s="20">
        <v>0.28999999999999998</v>
      </c>
      <c r="BW21" s="20">
        <v>0.05</v>
      </c>
      <c r="BX21" s="20">
        <v>0</v>
      </c>
      <c r="BY21" s="20">
        <v>0</v>
      </c>
      <c r="BZ21" s="20">
        <v>0</v>
      </c>
      <c r="CA21" s="20">
        <v>0</v>
      </c>
      <c r="CB21" s="20">
        <v>28.2</v>
      </c>
      <c r="CC21" s="24"/>
      <c r="CD21" s="24"/>
      <c r="CE21" s="20">
        <v>0.5</v>
      </c>
      <c r="CF21" s="20"/>
      <c r="CG21" s="20">
        <v>12</v>
      </c>
      <c r="CH21" s="20">
        <v>12</v>
      </c>
      <c r="CI21" s="20">
        <v>12</v>
      </c>
      <c r="CJ21" s="20">
        <v>2280</v>
      </c>
      <c r="CK21" s="20">
        <v>878.4</v>
      </c>
      <c r="CL21" s="20">
        <v>1579.2</v>
      </c>
      <c r="CM21" s="20">
        <v>22.8</v>
      </c>
      <c r="CN21" s="20">
        <v>18.96</v>
      </c>
      <c r="CO21" s="20">
        <v>20.88</v>
      </c>
      <c r="CP21" s="20">
        <v>0</v>
      </c>
      <c r="CQ21" s="20">
        <v>0</v>
      </c>
      <c r="CR21" s="28"/>
    </row>
    <row r="22" spans="1:96" s="26" customFormat="1" ht="47.25" x14ac:dyDescent="0.25">
      <c r="A22" s="21" t="str">
        <f>"37/10"</f>
        <v>37/10</v>
      </c>
      <c r="B22" s="27" t="s">
        <v>222</v>
      </c>
      <c r="C22" s="23" t="str">
        <f>"200"</f>
        <v>200</v>
      </c>
      <c r="D22" s="23">
        <v>0.24</v>
      </c>
      <c r="E22" s="23">
        <v>0</v>
      </c>
      <c r="F22" s="23">
        <v>0.1</v>
      </c>
      <c r="G22" s="23">
        <v>0.1</v>
      </c>
      <c r="H22" s="23">
        <v>19.489999999999998</v>
      </c>
      <c r="I22" s="23">
        <v>74.31777000000001</v>
      </c>
      <c r="J22" s="23">
        <v>0.02</v>
      </c>
      <c r="K22" s="23">
        <v>0</v>
      </c>
      <c r="L22" s="23">
        <v>0</v>
      </c>
      <c r="M22" s="23">
        <v>0</v>
      </c>
      <c r="N22" s="23">
        <v>17.52</v>
      </c>
      <c r="O22" s="23">
        <v>0.43</v>
      </c>
      <c r="P22" s="23">
        <v>1.54</v>
      </c>
      <c r="Q22" s="23">
        <v>0</v>
      </c>
      <c r="R22" s="23">
        <v>0</v>
      </c>
      <c r="S22" s="23">
        <v>0.35</v>
      </c>
      <c r="T22" s="23">
        <v>0.35</v>
      </c>
      <c r="U22" s="23">
        <v>0.89</v>
      </c>
      <c r="V22" s="23">
        <v>3.86</v>
      </c>
      <c r="W22" s="23">
        <v>4.51</v>
      </c>
      <c r="X22" s="23">
        <v>1.1399999999999999</v>
      </c>
      <c r="Y22" s="23">
        <v>1.1200000000000001</v>
      </c>
      <c r="Z22" s="23">
        <v>0.23</v>
      </c>
      <c r="AA22" s="23">
        <v>0</v>
      </c>
      <c r="AB22" s="23">
        <v>351</v>
      </c>
      <c r="AC22" s="23">
        <v>65.099999999999994</v>
      </c>
      <c r="AD22" s="23">
        <v>0.26</v>
      </c>
      <c r="AE22" s="23">
        <v>0.01</v>
      </c>
      <c r="AF22" s="23">
        <v>0.02</v>
      </c>
      <c r="AG22" s="23">
        <v>0.08</v>
      </c>
      <c r="AH22" s="23">
        <v>0.11</v>
      </c>
      <c r="AI22" s="23">
        <v>39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239.02</v>
      </c>
      <c r="CC22" s="24"/>
      <c r="CD22" s="24"/>
      <c r="CE22" s="20">
        <v>58.5</v>
      </c>
      <c r="CF22" s="20"/>
      <c r="CG22" s="20">
        <v>3.74</v>
      </c>
      <c r="CH22" s="20">
        <v>3.74</v>
      </c>
      <c r="CI22" s="20">
        <v>3.74</v>
      </c>
      <c r="CJ22" s="20">
        <v>370.5</v>
      </c>
      <c r="CK22" s="20">
        <v>138.54</v>
      </c>
      <c r="CL22" s="20">
        <v>254.52</v>
      </c>
      <c r="CM22" s="20">
        <v>31.17</v>
      </c>
      <c r="CN22" s="20">
        <v>18.59</v>
      </c>
      <c r="CO22" s="20">
        <v>24.88</v>
      </c>
      <c r="CP22" s="20">
        <v>15</v>
      </c>
      <c r="CQ22" s="20">
        <v>0</v>
      </c>
      <c r="CR22" s="28"/>
    </row>
    <row r="23" spans="1:96" s="26" customFormat="1" ht="31.5" x14ac:dyDescent="0.25">
      <c r="A23" s="21" t="str">
        <f>"34/3"</f>
        <v>34/3</v>
      </c>
      <c r="B23" s="27" t="s">
        <v>221</v>
      </c>
      <c r="C23" s="23" t="str">
        <f>"200"</f>
        <v>200</v>
      </c>
      <c r="D23" s="23">
        <v>3.6</v>
      </c>
      <c r="E23" s="23">
        <v>0</v>
      </c>
      <c r="F23" s="23">
        <v>4.8499999999999996</v>
      </c>
      <c r="G23" s="23">
        <v>5.51</v>
      </c>
      <c r="H23" s="23">
        <v>27.01</v>
      </c>
      <c r="I23" s="23">
        <v>161.73289922999999</v>
      </c>
      <c r="J23" s="23">
        <v>0.73</v>
      </c>
      <c r="K23" s="23">
        <v>3.25</v>
      </c>
      <c r="L23" s="23">
        <v>0</v>
      </c>
      <c r="M23" s="23">
        <v>0</v>
      </c>
      <c r="N23" s="23">
        <v>5.67</v>
      </c>
      <c r="O23" s="23">
        <v>18.25</v>
      </c>
      <c r="P23" s="23">
        <v>3.09</v>
      </c>
      <c r="Q23" s="23">
        <v>0</v>
      </c>
      <c r="R23" s="23">
        <v>0</v>
      </c>
      <c r="S23" s="23">
        <v>0.38</v>
      </c>
      <c r="T23" s="23">
        <v>2.06</v>
      </c>
      <c r="U23" s="23">
        <v>210.74</v>
      </c>
      <c r="V23" s="23">
        <v>520.37</v>
      </c>
      <c r="W23" s="23">
        <v>37.5</v>
      </c>
      <c r="X23" s="23">
        <v>36.1</v>
      </c>
      <c r="Y23" s="23">
        <v>83.22</v>
      </c>
      <c r="Z23" s="23">
        <v>1.1599999999999999</v>
      </c>
      <c r="AA23" s="23">
        <v>0</v>
      </c>
      <c r="AB23" s="23">
        <v>3088.64</v>
      </c>
      <c r="AC23" s="23">
        <v>643.12</v>
      </c>
      <c r="AD23" s="23">
        <v>2.57</v>
      </c>
      <c r="AE23" s="23">
        <v>0.09</v>
      </c>
      <c r="AF23" s="23">
        <v>7.0000000000000007E-2</v>
      </c>
      <c r="AG23" s="23">
        <v>1.33</v>
      </c>
      <c r="AH23" s="23">
        <v>2.4300000000000002</v>
      </c>
      <c r="AI23" s="23">
        <v>13.6</v>
      </c>
      <c r="AJ23" s="20">
        <v>0</v>
      </c>
      <c r="AK23" s="20">
        <v>110.06</v>
      </c>
      <c r="AL23" s="20">
        <v>103.01</v>
      </c>
      <c r="AM23" s="20">
        <v>160.52000000000001</v>
      </c>
      <c r="AN23" s="20">
        <v>106.22</v>
      </c>
      <c r="AO23" s="20">
        <v>38.96</v>
      </c>
      <c r="AP23" s="20">
        <v>86.63</v>
      </c>
      <c r="AQ23" s="20">
        <v>32.090000000000003</v>
      </c>
      <c r="AR23" s="20">
        <v>111.34</v>
      </c>
      <c r="AS23" s="20">
        <v>127.96</v>
      </c>
      <c r="AT23" s="20">
        <v>207.29</v>
      </c>
      <c r="AU23" s="20">
        <v>214.9</v>
      </c>
      <c r="AV23" s="20">
        <v>47.94</v>
      </c>
      <c r="AW23" s="20">
        <v>96.65</v>
      </c>
      <c r="AX23" s="20">
        <v>543.87</v>
      </c>
      <c r="AY23" s="20">
        <v>0</v>
      </c>
      <c r="AZ23" s="20">
        <v>119.17</v>
      </c>
      <c r="BA23" s="20">
        <v>100.6</v>
      </c>
      <c r="BB23" s="20">
        <v>81.05</v>
      </c>
      <c r="BC23" s="20">
        <v>40.36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0.34</v>
      </c>
      <c r="BL23" s="20">
        <v>0</v>
      </c>
      <c r="BM23" s="20">
        <v>0.19</v>
      </c>
      <c r="BN23" s="20">
        <v>0.01</v>
      </c>
      <c r="BO23" s="20">
        <v>0.03</v>
      </c>
      <c r="BP23" s="20">
        <v>0</v>
      </c>
      <c r="BQ23" s="20">
        <v>0</v>
      </c>
      <c r="BR23" s="20">
        <v>0</v>
      </c>
      <c r="BS23" s="20">
        <v>1.17</v>
      </c>
      <c r="BT23" s="20">
        <v>0</v>
      </c>
      <c r="BU23" s="20">
        <v>0</v>
      </c>
      <c r="BV23" s="20">
        <v>3.05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199.49</v>
      </c>
      <c r="CC23" s="24"/>
      <c r="CD23" s="24"/>
      <c r="CE23" s="20">
        <v>514.77</v>
      </c>
      <c r="CF23" s="20"/>
      <c r="CG23" s="20">
        <v>27.16</v>
      </c>
      <c r="CH23" s="20">
        <v>16</v>
      </c>
      <c r="CI23" s="20">
        <v>21.58</v>
      </c>
      <c r="CJ23" s="20">
        <v>1435.65</v>
      </c>
      <c r="CK23" s="20">
        <v>621.58000000000004</v>
      </c>
      <c r="CL23" s="20">
        <v>1028.6099999999999</v>
      </c>
      <c r="CM23" s="20">
        <v>32.69</v>
      </c>
      <c r="CN23" s="20">
        <v>16.72</v>
      </c>
      <c r="CO23" s="20">
        <v>24.74</v>
      </c>
      <c r="CP23" s="20">
        <v>0</v>
      </c>
      <c r="CQ23" s="20">
        <v>0.5</v>
      </c>
      <c r="CR23" s="28"/>
    </row>
    <row r="24" spans="1:96" s="20" customFormat="1" ht="94.5" x14ac:dyDescent="0.25">
      <c r="A24" s="21" t="str">
        <f>"8/1"</f>
        <v>8/1</v>
      </c>
      <c r="B24" s="27" t="s">
        <v>223</v>
      </c>
      <c r="C24" s="23" t="str">
        <f>"100"</f>
        <v>100</v>
      </c>
      <c r="D24" s="23">
        <v>1.32</v>
      </c>
      <c r="E24" s="23">
        <v>0</v>
      </c>
      <c r="F24" s="23">
        <v>5.97</v>
      </c>
      <c r="G24" s="23">
        <v>5.97</v>
      </c>
      <c r="H24" s="23">
        <v>5.1100000000000003</v>
      </c>
      <c r="I24" s="23">
        <v>76.338275999999993</v>
      </c>
      <c r="J24" s="23">
        <v>0.75</v>
      </c>
      <c r="K24" s="23">
        <v>3.9</v>
      </c>
      <c r="L24" s="23">
        <v>0</v>
      </c>
      <c r="M24" s="23">
        <v>0</v>
      </c>
      <c r="N24" s="23">
        <v>3.5</v>
      </c>
      <c r="O24" s="23">
        <v>0.09</v>
      </c>
      <c r="P24" s="23">
        <v>1.51</v>
      </c>
      <c r="Q24" s="23">
        <v>0</v>
      </c>
      <c r="R24" s="23">
        <v>0</v>
      </c>
      <c r="S24" s="23">
        <v>0.21</v>
      </c>
      <c r="T24" s="23">
        <v>1.07</v>
      </c>
      <c r="U24" s="23">
        <v>199.99</v>
      </c>
      <c r="V24" s="23">
        <v>223.43</v>
      </c>
      <c r="W24" s="23">
        <v>37.69</v>
      </c>
      <c r="X24" s="23">
        <v>14.18</v>
      </c>
      <c r="Y24" s="23">
        <v>32.71</v>
      </c>
      <c r="Z24" s="23">
        <v>0.56999999999999995</v>
      </c>
      <c r="AA24" s="23">
        <v>0</v>
      </c>
      <c r="AB24" s="23">
        <v>31.75</v>
      </c>
      <c r="AC24" s="23">
        <v>5.2</v>
      </c>
      <c r="AD24" s="23">
        <v>2.73</v>
      </c>
      <c r="AE24" s="23">
        <v>0.03</v>
      </c>
      <c r="AF24" s="23">
        <v>0.04</v>
      </c>
      <c r="AG24" s="23">
        <v>0.48</v>
      </c>
      <c r="AH24" s="23">
        <v>0.64</v>
      </c>
      <c r="AI24" s="23">
        <v>29.79</v>
      </c>
      <c r="AJ24" s="20">
        <v>0</v>
      </c>
      <c r="AK24" s="20">
        <v>43.1</v>
      </c>
      <c r="AL24" s="20">
        <v>36.4</v>
      </c>
      <c r="AM24" s="20">
        <v>47.63</v>
      </c>
      <c r="AN24" s="20">
        <v>44.53</v>
      </c>
      <c r="AO24" s="20">
        <v>14.94</v>
      </c>
      <c r="AP24" s="20">
        <v>33.46</v>
      </c>
      <c r="AQ24" s="20">
        <v>7.55</v>
      </c>
      <c r="AR24" s="20">
        <v>38.590000000000003</v>
      </c>
      <c r="AS24" s="20">
        <v>50.41</v>
      </c>
      <c r="AT24" s="20">
        <v>64.97</v>
      </c>
      <c r="AU24" s="20">
        <v>118.8</v>
      </c>
      <c r="AV24" s="20">
        <v>19.8</v>
      </c>
      <c r="AW24" s="20">
        <v>36.97</v>
      </c>
      <c r="AX24" s="20">
        <v>208.35</v>
      </c>
      <c r="AY24" s="20">
        <v>0</v>
      </c>
      <c r="AZ24" s="20">
        <v>40.36</v>
      </c>
      <c r="BA24" s="20">
        <v>43.69</v>
      </c>
      <c r="BB24" s="20">
        <v>36.4</v>
      </c>
      <c r="BC24" s="20">
        <v>14.09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0.24</v>
      </c>
      <c r="BN24" s="20">
        <v>0.02</v>
      </c>
      <c r="BO24" s="20">
        <v>0.04</v>
      </c>
      <c r="BP24" s="20">
        <v>0</v>
      </c>
      <c r="BQ24" s="20">
        <v>0</v>
      </c>
      <c r="BR24" s="20">
        <v>0</v>
      </c>
      <c r="BS24" s="20">
        <v>1.39</v>
      </c>
      <c r="BT24" s="20">
        <v>0</v>
      </c>
      <c r="BU24" s="20">
        <v>0</v>
      </c>
      <c r="BV24" s="20">
        <v>3.47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86.55</v>
      </c>
      <c r="CC24" s="24"/>
      <c r="CD24" s="24"/>
      <c r="CE24" s="20">
        <v>5.29</v>
      </c>
      <c r="CG24" s="20">
        <v>26.06</v>
      </c>
      <c r="CH24" s="20">
        <v>12.28</v>
      </c>
      <c r="CI24" s="20">
        <v>19.170000000000002</v>
      </c>
      <c r="CJ24" s="20">
        <v>812.67</v>
      </c>
      <c r="CK24" s="20">
        <v>194.59</v>
      </c>
      <c r="CL24" s="20">
        <v>503.63</v>
      </c>
      <c r="CM24" s="20">
        <v>10.09</v>
      </c>
      <c r="CN24" s="20">
        <v>9.59</v>
      </c>
      <c r="CO24" s="20">
        <v>9.84</v>
      </c>
      <c r="CP24" s="20">
        <v>0</v>
      </c>
      <c r="CQ24" s="20">
        <v>0.5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39.880000000000003</v>
      </c>
      <c r="E25" s="33">
        <v>23.67</v>
      </c>
      <c r="F25" s="33">
        <v>24.83</v>
      </c>
      <c r="G25" s="33">
        <v>17.7</v>
      </c>
      <c r="H25" s="33">
        <v>131.59</v>
      </c>
      <c r="I25" s="33">
        <v>890.77</v>
      </c>
      <c r="J25" s="33">
        <v>3.85</v>
      </c>
      <c r="K25" s="33">
        <v>10.4</v>
      </c>
      <c r="L25" s="33">
        <v>0</v>
      </c>
      <c r="M25" s="33">
        <v>0</v>
      </c>
      <c r="N25" s="33">
        <v>31.06</v>
      </c>
      <c r="O25" s="33">
        <v>87.32</v>
      </c>
      <c r="P25" s="33">
        <v>13.21</v>
      </c>
      <c r="Q25" s="33">
        <v>0</v>
      </c>
      <c r="R25" s="33">
        <v>0</v>
      </c>
      <c r="S25" s="33">
        <v>1.78</v>
      </c>
      <c r="T25" s="33">
        <v>10.119999999999999</v>
      </c>
      <c r="U25" s="33">
        <v>1081.8599999999999</v>
      </c>
      <c r="V25" s="33">
        <v>1467.89</v>
      </c>
      <c r="W25" s="33">
        <v>138.12</v>
      </c>
      <c r="X25" s="33">
        <v>119.01</v>
      </c>
      <c r="Y25" s="33">
        <v>463.68</v>
      </c>
      <c r="Z25" s="33">
        <v>5.91</v>
      </c>
      <c r="AA25" s="33">
        <v>47.03</v>
      </c>
      <c r="AB25" s="33">
        <v>4698.17</v>
      </c>
      <c r="AC25" s="33">
        <v>969.4</v>
      </c>
      <c r="AD25" s="33">
        <v>10.59</v>
      </c>
      <c r="AE25" s="33">
        <v>0.5</v>
      </c>
      <c r="AF25" s="33">
        <v>0.41</v>
      </c>
      <c r="AG25" s="33">
        <v>7.97</v>
      </c>
      <c r="AH25" s="33">
        <v>16.28</v>
      </c>
      <c r="AI25" s="33">
        <v>85.26</v>
      </c>
      <c r="AJ25" s="34">
        <v>0</v>
      </c>
      <c r="AK25" s="34">
        <v>2036.21</v>
      </c>
      <c r="AL25" s="34">
        <v>1664.02</v>
      </c>
      <c r="AM25" s="34">
        <v>2879.9</v>
      </c>
      <c r="AN25" s="34">
        <v>2777.81</v>
      </c>
      <c r="AO25" s="34">
        <v>830.34</v>
      </c>
      <c r="AP25" s="34">
        <v>1729.89</v>
      </c>
      <c r="AQ25" s="34">
        <v>416.65</v>
      </c>
      <c r="AR25" s="34">
        <v>727.68</v>
      </c>
      <c r="AS25" s="34">
        <v>627.03</v>
      </c>
      <c r="AT25" s="34">
        <v>880.89</v>
      </c>
      <c r="AU25" s="34">
        <v>958.17</v>
      </c>
      <c r="AV25" s="34">
        <v>1260.07</v>
      </c>
      <c r="AW25" s="34">
        <v>567.42999999999995</v>
      </c>
      <c r="AX25" s="34">
        <v>3546.57</v>
      </c>
      <c r="AY25" s="34">
        <v>0.84</v>
      </c>
      <c r="AZ25" s="34">
        <v>1028.24</v>
      </c>
      <c r="BA25" s="34">
        <v>618.99</v>
      </c>
      <c r="BB25" s="34">
        <v>427.43</v>
      </c>
      <c r="BC25" s="34">
        <v>277.27999999999997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1.19</v>
      </c>
      <c r="BL25" s="34">
        <v>0</v>
      </c>
      <c r="BM25" s="34">
        <v>0.64</v>
      </c>
      <c r="BN25" s="34">
        <v>0.06</v>
      </c>
      <c r="BO25" s="34">
        <v>0.1</v>
      </c>
      <c r="BP25" s="34">
        <v>0</v>
      </c>
      <c r="BQ25" s="34">
        <v>0</v>
      </c>
      <c r="BR25" s="34">
        <v>0.02</v>
      </c>
      <c r="BS25" s="34">
        <v>3.89</v>
      </c>
      <c r="BT25" s="34">
        <v>0</v>
      </c>
      <c r="BU25" s="34">
        <v>0</v>
      </c>
      <c r="BV25" s="34">
        <v>9.76</v>
      </c>
      <c r="BW25" s="34">
        <v>0.06</v>
      </c>
      <c r="BX25" s="34">
        <v>0</v>
      </c>
      <c r="BY25" s="34">
        <v>0</v>
      </c>
      <c r="BZ25" s="34">
        <v>0</v>
      </c>
      <c r="CA25" s="34">
        <v>0</v>
      </c>
      <c r="CB25" s="34">
        <v>964.41</v>
      </c>
      <c r="CC25" s="25"/>
      <c r="CD25" s="25">
        <f>$I$25/$I$26*100</f>
        <v>56.144740822912468</v>
      </c>
      <c r="CE25" s="34">
        <v>830.05</v>
      </c>
      <c r="CF25" s="34"/>
      <c r="CG25" s="34">
        <v>414.4</v>
      </c>
      <c r="CH25" s="34">
        <v>119.09</v>
      </c>
      <c r="CI25" s="34">
        <v>266.75</v>
      </c>
      <c r="CJ25" s="34">
        <v>11384.72</v>
      </c>
      <c r="CK25" s="34">
        <v>4471.67</v>
      </c>
      <c r="CL25" s="34">
        <v>7928.19</v>
      </c>
      <c r="CM25" s="34">
        <v>206.84</v>
      </c>
      <c r="CN25" s="34">
        <v>132.06</v>
      </c>
      <c r="CO25" s="34">
        <v>169.49</v>
      </c>
      <c r="CP25" s="34">
        <v>15</v>
      </c>
      <c r="CQ25" s="34">
        <v>2</v>
      </c>
    </row>
    <row r="26" spans="1:96" s="30" customFormat="1" x14ac:dyDescent="0.25">
      <c r="A26" s="31"/>
      <c r="B26" s="32" t="s">
        <v>117</v>
      </c>
      <c r="C26" s="33"/>
      <c r="D26" s="33">
        <v>56.6</v>
      </c>
      <c r="E26" s="33">
        <v>24.35</v>
      </c>
      <c r="F26" s="33">
        <v>42.47</v>
      </c>
      <c r="G26" s="33">
        <v>24.89</v>
      </c>
      <c r="H26" s="33">
        <v>250.46</v>
      </c>
      <c r="I26" s="33">
        <v>1586.56</v>
      </c>
      <c r="J26" s="33">
        <v>12.75</v>
      </c>
      <c r="K26" s="33">
        <v>12.83</v>
      </c>
      <c r="L26" s="33">
        <v>0</v>
      </c>
      <c r="M26" s="33">
        <v>0</v>
      </c>
      <c r="N26" s="33">
        <v>57.92</v>
      </c>
      <c r="O26" s="33">
        <v>172.63</v>
      </c>
      <c r="P26" s="33">
        <v>19.91</v>
      </c>
      <c r="Q26" s="33">
        <v>0</v>
      </c>
      <c r="R26" s="33">
        <v>0</v>
      </c>
      <c r="S26" s="33">
        <v>3.41</v>
      </c>
      <c r="T26" s="33">
        <v>13.25</v>
      </c>
      <c r="U26" s="33">
        <v>1435.27</v>
      </c>
      <c r="V26" s="33">
        <v>1916.52</v>
      </c>
      <c r="W26" s="33">
        <v>210.56</v>
      </c>
      <c r="X26" s="33">
        <v>210.45</v>
      </c>
      <c r="Y26" s="33">
        <v>723.01</v>
      </c>
      <c r="Z26" s="33">
        <v>9.2200000000000006</v>
      </c>
      <c r="AA26" s="33">
        <v>105.4</v>
      </c>
      <c r="AB26" s="33">
        <v>4811.8500000000004</v>
      </c>
      <c r="AC26" s="33">
        <v>1087.58</v>
      </c>
      <c r="AD26" s="33">
        <v>13.1</v>
      </c>
      <c r="AE26" s="33">
        <v>0.88</v>
      </c>
      <c r="AF26" s="33">
        <v>0.51</v>
      </c>
      <c r="AG26" s="33">
        <v>9.76</v>
      </c>
      <c r="AH26" s="33">
        <v>22.29</v>
      </c>
      <c r="AI26" s="33">
        <v>146.07</v>
      </c>
      <c r="AJ26" s="34">
        <v>0</v>
      </c>
      <c r="AK26" s="34">
        <v>2740.41</v>
      </c>
      <c r="AL26" s="34">
        <v>2306.27</v>
      </c>
      <c r="AM26" s="34">
        <v>4712</v>
      </c>
      <c r="AN26" s="34">
        <v>3231.67</v>
      </c>
      <c r="AO26" s="34">
        <v>1201.5899999999999</v>
      </c>
      <c r="AP26" s="34">
        <v>2272.9899999999998</v>
      </c>
      <c r="AQ26" s="34">
        <v>645.6</v>
      </c>
      <c r="AR26" s="34">
        <v>1537.08</v>
      </c>
      <c r="AS26" s="34">
        <v>1847.73</v>
      </c>
      <c r="AT26" s="34">
        <v>1540.95</v>
      </c>
      <c r="AU26" s="34">
        <v>1869.33</v>
      </c>
      <c r="AV26" s="34">
        <v>1620.07</v>
      </c>
      <c r="AW26" s="34">
        <v>1095.33</v>
      </c>
      <c r="AX26" s="34">
        <v>7027.86</v>
      </c>
      <c r="AY26" s="34">
        <v>4.03</v>
      </c>
      <c r="AZ26" s="34">
        <v>2240.9899999999998</v>
      </c>
      <c r="BA26" s="34">
        <v>1535.78</v>
      </c>
      <c r="BB26" s="34">
        <v>955.21</v>
      </c>
      <c r="BC26" s="34">
        <v>550.94000000000005</v>
      </c>
      <c r="BD26" s="34">
        <v>0.49</v>
      </c>
      <c r="BE26" s="34">
        <v>0.11</v>
      </c>
      <c r="BF26" s="34">
        <v>0.1</v>
      </c>
      <c r="BG26" s="34">
        <v>0.25</v>
      </c>
      <c r="BH26" s="34">
        <v>0.32</v>
      </c>
      <c r="BI26" s="34">
        <v>1.05</v>
      </c>
      <c r="BJ26" s="34">
        <v>0</v>
      </c>
      <c r="BK26" s="34">
        <v>4.88</v>
      </c>
      <c r="BL26" s="34">
        <v>0</v>
      </c>
      <c r="BM26" s="34">
        <v>1.8</v>
      </c>
      <c r="BN26" s="34">
        <v>0.08</v>
      </c>
      <c r="BO26" s="34">
        <v>0.12</v>
      </c>
      <c r="BP26" s="34">
        <v>0</v>
      </c>
      <c r="BQ26" s="34">
        <v>0.11</v>
      </c>
      <c r="BR26" s="34">
        <v>0.41</v>
      </c>
      <c r="BS26" s="34">
        <v>8.0500000000000007</v>
      </c>
      <c r="BT26" s="34">
        <v>0</v>
      </c>
      <c r="BU26" s="34">
        <v>0</v>
      </c>
      <c r="BV26" s="34">
        <v>13.78</v>
      </c>
      <c r="BW26" s="34">
        <v>0.11</v>
      </c>
      <c r="BX26" s="34">
        <v>0</v>
      </c>
      <c r="BY26" s="34">
        <v>0</v>
      </c>
      <c r="BZ26" s="34">
        <v>0</v>
      </c>
      <c r="CA26" s="34">
        <v>0</v>
      </c>
      <c r="CB26" s="34">
        <v>1474.77</v>
      </c>
      <c r="CC26" s="25"/>
      <c r="CD26" s="25"/>
      <c r="CE26" s="34">
        <v>907.38</v>
      </c>
      <c r="CF26" s="34"/>
      <c r="CG26" s="34">
        <v>506.05</v>
      </c>
      <c r="CH26" s="34">
        <v>172.69</v>
      </c>
      <c r="CI26" s="34">
        <v>339.37</v>
      </c>
      <c r="CJ26" s="34">
        <v>22920.44</v>
      </c>
      <c r="CK26" s="34">
        <v>9866.8799999999992</v>
      </c>
      <c r="CL26" s="34">
        <v>16393.66</v>
      </c>
      <c r="CM26" s="34">
        <v>363.92</v>
      </c>
      <c r="CN26" s="34">
        <v>255.19</v>
      </c>
      <c r="CO26" s="34">
        <v>310.89</v>
      </c>
      <c r="CP26" s="34">
        <v>21.88</v>
      </c>
      <c r="CQ26" s="34">
        <v>2.83</v>
      </c>
    </row>
    <row r="27" spans="1:96" ht="47.25" x14ac:dyDescent="0.25">
      <c r="A27" s="21"/>
      <c r="B27" s="27" t="s">
        <v>193</v>
      </c>
      <c r="C27" s="23"/>
      <c r="D27" s="23">
        <v>54</v>
      </c>
      <c r="E27" s="23">
        <v>0</v>
      </c>
      <c r="F27" s="23">
        <v>55.2</v>
      </c>
      <c r="G27" s="23">
        <v>0</v>
      </c>
      <c r="H27" s="23">
        <v>229.79999999999998</v>
      </c>
      <c r="I27" s="23">
        <v>1632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540</v>
      </c>
      <c r="AD27" s="23">
        <v>0</v>
      </c>
      <c r="AE27" s="23">
        <v>0.84</v>
      </c>
      <c r="AF27" s="23">
        <v>0.96</v>
      </c>
      <c r="AG27" s="23"/>
      <c r="AH27" s="23"/>
      <c r="AI27" s="23">
        <v>42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2.6000000000000014</v>
      </c>
      <c r="E28" s="23">
        <f t="shared" si="0"/>
        <v>24.35</v>
      </c>
      <c r="F28" s="23">
        <f t="shared" si="0"/>
        <v>-12.730000000000004</v>
      </c>
      <c r="G28" s="23">
        <f t="shared" si="0"/>
        <v>24.89</v>
      </c>
      <c r="H28" s="23">
        <f t="shared" si="0"/>
        <v>20.660000000000025</v>
      </c>
      <c r="I28" s="23">
        <f t="shared" si="0"/>
        <v>-45.440000000000055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1916.52</v>
      </c>
      <c r="W28" s="23">
        <f t="shared" si="1"/>
        <v>210.56</v>
      </c>
      <c r="X28" s="23">
        <f t="shared" si="1"/>
        <v>210.45</v>
      </c>
      <c r="Y28" s="23">
        <f t="shared" si="1"/>
        <v>723.01</v>
      </c>
      <c r="Z28" s="23">
        <f t="shared" si="1"/>
        <v>9.2200000000000006</v>
      </c>
      <c r="AA28" s="23">
        <f t="shared" si="1"/>
        <v>105.4</v>
      </c>
      <c r="AB28" s="23">
        <f t="shared" si="1"/>
        <v>4811.8500000000004</v>
      </c>
      <c r="AC28" s="23">
        <f t="shared" si="1"/>
        <v>547.57999999999993</v>
      </c>
      <c r="AD28" s="23">
        <f t="shared" si="1"/>
        <v>13.1</v>
      </c>
      <c r="AE28" s="23">
        <f t="shared" si="1"/>
        <v>4.0000000000000036E-2</v>
      </c>
      <c r="AF28" s="23">
        <f t="shared" si="1"/>
        <v>-0.44999999999999996</v>
      </c>
      <c r="AG28" s="23"/>
      <c r="AH28" s="23"/>
      <c r="AI28" s="23">
        <f>AI26-AI27</f>
        <v>104.07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339.37</v>
      </c>
      <c r="CJ28" s="20"/>
      <c r="CK28" s="20"/>
      <c r="CL28" s="20">
        <f>CL26-CL27</f>
        <v>16393.66</v>
      </c>
      <c r="CM28" s="20"/>
      <c r="CN28" s="20"/>
      <c r="CO28" s="20">
        <f>CO26-CO27</f>
        <v>310.89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15</v>
      </c>
      <c r="E29" s="23"/>
      <c r="F29" s="23">
        <v>25</v>
      </c>
      <c r="G29" s="23"/>
      <c r="H29" s="23">
        <v>60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227</v>
      </c>
      <c r="D4" s="48" t="s">
        <v>217</v>
      </c>
      <c r="E4" s="49">
        <v>250</v>
      </c>
      <c r="F4" s="50"/>
      <c r="G4" s="49">
        <v>421.53616</v>
      </c>
      <c r="H4" s="49">
        <v>10.88</v>
      </c>
      <c r="I4" s="49">
        <v>13.79</v>
      </c>
      <c r="J4" s="51">
        <v>63.72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20.530314146341464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122</v>
      </c>
      <c r="D7" s="55" t="s">
        <v>218</v>
      </c>
      <c r="E7" s="56">
        <v>100</v>
      </c>
      <c r="F7" s="57"/>
      <c r="G7" s="56">
        <v>44.48</v>
      </c>
      <c r="H7" s="56">
        <v>0.9</v>
      </c>
      <c r="I7" s="56">
        <v>0.2</v>
      </c>
      <c r="J7" s="58">
        <v>10.3</v>
      </c>
    </row>
    <row r="8" spans="1:10" x14ac:dyDescent="0.25">
      <c r="A8" s="52"/>
      <c r="B8" s="59" t="s">
        <v>140</v>
      </c>
      <c r="C8" s="54" t="s">
        <v>238</v>
      </c>
      <c r="D8" s="55" t="s">
        <v>237</v>
      </c>
      <c r="E8" s="56">
        <v>50</v>
      </c>
      <c r="F8" s="57"/>
      <c r="G8" s="56">
        <v>164.46506199999999</v>
      </c>
      <c r="H8" s="56">
        <v>3.49</v>
      </c>
      <c r="I8" s="56">
        <v>3.5</v>
      </c>
      <c r="J8" s="58">
        <v>30.41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228</v>
      </c>
      <c r="D14" s="70" t="s">
        <v>219</v>
      </c>
      <c r="E14" s="71">
        <v>250</v>
      </c>
      <c r="F14" s="72"/>
      <c r="G14" s="71">
        <v>185.83399999999997</v>
      </c>
      <c r="H14" s="71">
        <v>10.35</v>
      </c>
      <c r="I14" s="71">
        <v>7.52</v>
      </c>
      <c r="J14" s="73">
        <v>19.75</v>
      </c>
    </row>
    <row r="15" spans="1:10" x14ac:dyDescent="0.25">
      <c r="A15" s="52"/>
      <c r="B15" s="59" t="s">
        <v>143</v>
      </c>
      <c r="C15" s="54" t="s">
        <v>229</v>
      </c>
      <c r="D15" s="55" t="s">
        <v>236</v>
      </c>
      <c r="E15" s="56">
        <v>100</v>
      </c>
      <c r="F15" s="57"/>
      <c r="G15" s="56">
        <v>142.17761999999999</v>
      </c>
      <c r="H15" s="56">
        <v>16.45</v>
      </c>
      <c r="I15" s="56">
        <v>5.28</v>
      </c>
      <c r="J15" s="58">
        <v>7.08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60</v>
      </c>
      <c r="F16" s="57"/>
      <c r="G16" s="56">
        <v>134.34059999999999</v>
      </c>
      <c r="H16" s="56">
        <v>3.97</v>
      </c>
      <c r="I16" s="56">
        <v>0.39</v>
      </c>
      <c r="J16" s="58">
        <v>28.14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231</v>
      </c>
      <c r="D18" s="55" t="s">
        <v>222</v>
      </c>
      <c r="E18" s="56">
        <v>200</v>
      </c>
      <c r="F18" s="57"/>
      <c r="G18" s="56">
        <v>74.31777000000001</v>
      </c>
      <c r="H18" s="56">
        <v>0.24</v>
      </c>
      <c r="I18" s="56">
        <v>0.1</v>
      </c>
      <c r="J18" s="58">
        <v>19.489999999999998</v>
      </c>
    </row>
    <row r="19" spans="1:10" x14ac:dyDescent="0.25">
      <c r="A19" s="52"/>
      <c r="B19" s="59" t="s">
        <v>150</v>
      </c>
      <c r="C19" s="54" t="s">
        <v>230</v>
      </c>
      <c r="D19" s="55" t="s">
        <v>221</v>
      </c>
      <c r="E19" s="56">
        <v>200</v>
      </c>
      <c r="F19" s="57"/>
      <c r="G19" s="56">
        <v>161.73289922999999</v>
      </c>
      <c r="H19" s="56">
        <v>3.6</v>
      </c>
      <c r="I19" s="56">
        <v>4.8499999999999996</v>
      </c>
      <c r="J19" s="58">
        <v>27.01</v>
      </c>
    </row>
    <row r="20" spans="1:10" ht="30" x14ac:dyDescent="0.25">
      <c r="A20" s="52"/>
      <c r="B20" s="59" t="s">
        <v>152</v>
      </c>
      <c r="C20" s="54" t="s">
        <v>232</v>
      </c>
      <c r="D20" s="55" t="s">
        <v>223</v>
      </c>
      <c r="E20" s="56">
        <v>100</v>
      </c>
      <c r="F20" s="57"/>
      <c r="G20" s="56">
        <v>76.338275999999993</v>
      </c>
      <c r="H20" s="56">
        <v>1.32</v>
      </c>
      <c r="I20" s="56">
        <v>5.97</v>
      </c>
      <c r="J20" s="58">
        <v>5.1100000000000003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45168.355497685188</v>
      </c>
    </row>
    <row r="2" spans="1:2" ht="12.75" customHeight="1" x14ac:dyDescent="0.2">
      <c r="A2" s="83" t="s">
        <v>161</v>
      </c>
      <c r="B2" s="84">
        <v>45176.505810185183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"30 августа 2023 г."</f>
        <v>30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(13)'!B3&lt;&gt;"",'Dop (13)'!B3,"")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0" customFormat="1" ht="31.5" x14ac:dyDescent="0.25">
      <c r="A13" s="21" t="str">
        <f>"12/4"</f>
        <v>12/4</v>
      </c>
      <c r="B13" s="27" t="s">
        <v>217</v>
      </c>
      <c r="C13" s="23" t="str">
        <f>"130"</f>
        <v>130</v>
      </c>
      <c r="D13" s="23">
        <v>5.66</v>
      </c>
      <c r="E13" s="23">
        <v>0.04</v>
      </c>
      <c r="F13" s="23">
        <v>7.17</v>
      </c>
      <c r="G13" s="23">
        <v>1.72</v>
      </c>
      <c r="H13" s="23">
        <v>33.130000000000003</v>
      </c>
      <c r="I13" s="23">
        <v>219.19880319999999</v>
      </c>
      <c r="J13" s="23">
        <v>4.34</v>
      </c>
      <c r="K13" s="23">
        <v>0.2</v>
      </c>
      <c r="L13" s="23">
        <v>0</v>
      </c>
      <c r="M13" s="23">
        <v>0</v>
      </c>
      <c r="N13" s="23">
        <v>0.86</v>
      </c>
      <c r="O13" s="23">
        <v>30.57</v>
      </c>
      <c r="P13" s="23">
        <v>1.7</v>
      </c>
      <c r="Q13" s="23">
        <v>0</v>
      </c>
      <c r="R13" s="23">
        <v>0</v>
      </c>
      <c r="S13" s="23">
        <v>0</v>
      </c>
      <c r="T13" s="23">
        <v>0.85</v>
      </c>
      <c r="U13" s="23">
        <v>106.39</v>
      </c>
      <c r="V13" s="23">
        <v>97.6</v>
      </c>
      <c r="W13" s="23">
        <v>14.02</v>
      </c>
      <c r="X13" s="23">
        <v>37.6</v>
      </c>
      <c r="Y13" s="23">
        <v>106.87</v>
      </c>
      <c r="Z13" s="23">
        <v>1.24</v>
      </c>
      <c r="AA13" s="23">
        <v>27.61</v>
      </c>
      <c r="AB13" s="23">
        <v>32.03</v>
      </c>
      <c r="AC13" s="23">
        <v>52.49</v>
      </c>
      <c r="AD13" s="23">
        <v>0.23</v>
      </c>
      <c r="AE13" s="23">
        <v>0.16</v>
      </c>
      <c r="AF13" s="23">
        <v>0.02</v>
      </c>
      <c r="AG13" s="23">
        <v>0.67</v>
      </c>
      <c r="AH13" s="23">
        <v>2.41</v>
      </c>
      <c r="AI13" s="23">
        <v>0</v>
      </c>
      <c r="AJ13" s="20">
        <v>0</v>
      </c>
      <c r="AK13" s="20">
        <v>231.64</v>
      </c>
      <c r="AL13" s="20">
        <v>212.02</v>
      </c>
      <c r="AM13" s="20">
        <v>753.27</v>
      </c>
      <c r="AN13" s="20">
        <v>142.83000000000001</v>
      </c>
      <c r="AO13" s="20">
        <v>145.49</v>
      </c>
      <c r="AP13" s="20">
        <v>197.72</v>
      </c>
      <c r="AQ13" s="20">
        <v>89.96</v>
      </c>
      <c r="AR13" s="20">
        <v>285.41000000000003</v>
      </c>
      <c r="AS13" s="20">
        <v>527.07000000000005</v>
      </c>
      <c r="AT13" s="20">
        <v>208.91</v>
      </c>
      <c r="AU13" s="20">
        <v>320.36</v>
      </c>
      <c r="AV13" s="20">
        <v>128.69999999999999</v>
      </c>
      <c r="AW13" s="20">
        <v>147.74</v>
      </c>
      <c r="AX13" s="20">
        <v>1091.6600000000001</v>
      </c>
      <c r="AY13" s="20">
        <v>0</v>
      </c>
      <c r="AZ13" s="20">
        <v>398.13</v>
      </c>
      <c r="BA13" s="20">
        <v>344.65</v>
      </c>
      <c r="BB13" s="20">
        <v>202.31</v>
      </c>
      <c r="BC13" s="20">
        <v>88.42</v>
      </c>
      <c r="BD13" s="20">
        <v>0.26</v>
      </c>
      <c r="BE13" s="20">
        <v>0.06</v>
      </c>
      <c r="BF13" s="20">
        <v>0.05</v>
      </c>
      <c r="BG13" s="20">
        <v>0.13</v>
      </c>
      <c r="BH13" s="20">
        <v>0.17</v>
      </c>
      <c r="BI13" s="20">
        <v>0.54</v>
      </c>
      <c r="BJ13" s="20">
        <v>0</v>
      </c>
      <c r="BK13" s="20">
        <v>1.8</v>
      </c>
      <c r="BL13" s="20">
        <v>0</v>
      </c>
      <c r="BM13" s="20">
        <v>0.54</v>
      </c>
      <c r="BN13" s="20">
        <v>0.01</v>
      </c>
      <c r="BO13" s="20">
        <v>0</v>
      </c>
      <c r="BP13" s="20">
        <v>0</v>
      </c>
      <c r="BQ13" s="20">
        <v>0.06</v>
      </c>
      <c r="BR13" s="20">
        <v>0.2</v>
      </c>
      <c r="BS13" s="20">
        <v>1.8</v>
      </c>
      <c r="BT13" s="20">
        <v>0</v>
      </c>
      <c r="BU13" s="20">
        <v>0</v>
      </c>
      <c r="BV13" s="20">
        <v>1.02</v>
      </c>
      <c r="BW13" s="20">
        <v>0.02</v>
      </c>
      <c r="BX13" s="20">
        <v>0</v>
      </c>
      <c r="BY13" s="20">
        <v>0</v>
      </c>
      <c r="BZ13" s="20">
        <v>0</v>
      </c>
      <c r="CA13" s="20">
        <v>0</v>
      </c>
      <c r="CB13" s="20">
        <v>102.13</v>
      </c>
      <c r="CC13" s="24"/>
      <c r="CD13" s="24"/>
      <c r="CE13" s="20">
        <v>32.950000000000003</v>
      </c>
      <c r="CG13" s="20">
        <v>11.48</v>
      </c>
      <c r="CH13" s="20">
        <v>7.3</v>
      </c>
      <c r="CI13" s="20">
        <v>9.39</v>
      </c>
      <c r="CJ13" s="20">
        <v>1600.67</v>
      </c>
      <c r="CK13" s="20">
        <v>784.63</v>
      </c>
      <c r="CL13" s="20">
        <v>1192.6500000000001</v>
      </c>
      <c r="CM13" s="20">
        <v>22.68</v>
      </c>
      <c r="CN13" s="20">
        <v>14.26</v>
      </c>
      <c r="CO13" s="20">
        <v>18.47</v>
      </c>
      <c r="CP13" s="20">
        <v>0</v>
      </c>
      <c r="CQ13" s="20">
        <v>0.26</v>
      </c>
      <c r="CR13" s="29"/>
    </row>
    <row r="14" spans="1:96" s="30" customFormat="1" ht="31.5" x14ac:dyDescent="0.25">
      <c r="A14" s="31"/>
      <c r="B14" s="32" t="s">
        <v>101</v>
      </c>
      <c r="C14" s="33"/>
      <c r="D14" s="33">
        <v>7.1</v>
      </c>
      <c r="E14" s="33">
        <v>0.04</v>
      </c>
      <c r="F14" s="33">
        <v>7.33</v>
      </c>
      <c r="G14" s="33">
        <v>1.87</v>
      </c>
      <c r="H14" s="33">
        <v>47.58</v>
      </c>
      <c r="I14" s="33">
        <v>284.51</v>
      </c>
      <c r="J14" s="33">
        <v>4.34</v>
      </c>
      <c r="K14" s="33">
        <v>0.2</v>
      </c>
      <c r="L14" s="33">
        <v>0</v>
      </c>
      <c r="M14" s="33">
        <v>0</v>
      </c>
      <c r="N14" s="33">
        <v>6.01</v>
      </c>
      <c r="O14" s="33">
        <v>39.69</v>
      </c>
      <c r="P14" s="33">
        <v>1.88</v>
      </c>
      <c r="Q14" s="33">
        <v>0</v>
      </c>
      <c r="R14" s="33">
        <v>0</v>
      </c>
      <c r="S14" s="33">
        <v>0.28000000000000003</v>
      </c>
      <c r="T14" s="33">
        <v>1.26</v>
      </c>
      <c r="U14" s="33">
        <v>106.97</v>
      </c>
      <c r="V14" s="33">
        <v>105.62</v>
      </c>
      <c r="W14" s="33">
        <v>16.059999999999999</v>
      </c>
      <c r="X14" s="33">
        <v>38.159999999999997</v>
      </c>
      <c r="Y14" s="33">
        <v>107.87</v>
      </c>
      <c r="Z14" s="33">
        <v>1.28</v>
      </c>
      <c r="AA14" s="33">
        <v>27.61</v>
      </c>
      <c r="AB14" s="33">
        <v>32.47</v>
      </c>
      <c r="AC14" s="33">
        <v>52.59</v>
      </c>
      <c r="AD14" s="33">
        <v>0.24</v>
      </c>
      <c r="AE14" s="33">
        <v>0.16</v>
      </c>
      <c r="AF14" s="33">
        <v>0.02</v>
      </c>
      <c r="AG14" s="33">
        <v>0.67</v>
      </c>
      <c r="AH14" s="33">
        <v>2.42</v>
      </c>
      <c r="AI14" s="33">
        <v>0.78</v>
      </c>
      <c r="AJ14" s="34">
        <v>0</v>
      </c>
      <c r="AK14" s="34">
        <v>296.17</v>
      </c>
      <c r="AL14" s="34">
        <v>279.25</v>
      </c>
      <c r="AM14" s="34">
        <v>855.68</v>
      </c>
      <c r="AN14" s="34">
        <v>177.73</v>
      </c>
      <c r="AO14" s="34">
        <v>165.79</v>
      </c>
      <c r="AP14" s="34">
        <v>238.93</v>
      </c>
      <c r="AQ14" s="34">
        <v>105.1</v>
      </c>
      <c r="AR14" s="34">
        <v>359.32</v>
      </c>
      <c r="AS14" s="34">
        <v>571.97</v>
      </c>
      <c r="AT14" s="34">
        <v>271.55</v>
      </c>
      <c r="AU14" s="34">
        <v>372.04</v>
      </c>
      <c r="AV14" s="34">
        <v>156.71</v>
      </c>
      <c r="AW14" s="34">
        <v>195.76</v>
      </c>
      <c r="AX14" s="34">
        <v>1493.25</v>
      </c>
      <c r="AY14" s="34">
        <v>0</v>
      </c>
      <c r="AZ14" s="34">
        <v>528.98</v>
      </c>
      <c r="BA14" s="34">
        <v>401.55</v>
      </c>
      <c r="BB14" s="34">
        <v>240.07</v>
      </c>
      <c r="BC14" s="34">
        <v>118.35</v>
      </c>
      <c r="BD14" s="34">
        <v>0.26</v>
      </c>
      <c r="BE14" s="34">
        <v>0.06</v>
      </c>
      <c r="BF14" s="34">
        <v>0.05</v>
      </c>
      <c r="BG14" s="34">
        <v>0.13</v>
      </c>
      <c r="BH14" s="34">
        <v>0.17</v>
      </c>
      <c r="BI14" s="34">
        <v>0.54</v>
      </c>
      <c r="BJ14" s="34">
        <v>0</v>
      </c>
      <c r="BK14" s="34">
        <v>1.82</v>
      </c>
      <c r="BL14" s="34">
        <v>0</v>
      </c>
      <c r="BM14" s="34">
        <v>0.54</v>
      </c>
      <c r="BN14" s="34">
        <v>0.01</v>
      </c>
      <c r="BO14" s="34">
        <v>0</v>
      </c>
      <c r="BP14" s="34">
        <v>0</v>
      </c>
      <c r="BQ14" s="34">
        <v>0.06</v>
      </c>
      <c r="BR14" s="34">
        <v>0.2</v>
      </c>
      <c r="BS14" s="34">
        <v>1.81</v>
      </c>
      <c r="BT14" s="34">
        <v>0</v>
      </c>
      <c r="BU14" s="34">
        <v>0</v>
      </c>
      <c r="BV14" s="34">
        <v>1.07</v>
      </c>
      <c r="BW14" s="34">
        <v>0.02</v>
      </c>
      <c r="BX14" s="34">
        <v>0</v>
      </c>
      <c r="BY14" s="34">
        <v>0</v>
      </c>
      <c r="BZ14" s="34">
        <v>0</v>
      </c>
      <c r="CA14" s="34">
        <v>0</v>
      </c>
      <c r="CB14" s="34">
        <v>309.39</v>
      </c>
      <c r="CC14" s="25"/>
      <c r="CD14" s="25">
        <f>$I$14/$I$35*100</f>
        <v>27.096190476190472</v>
      </c>
      <c r="CE14" s="34">
        <v>33.020000000000003</v>
      </c>
      <c r="CF14" s="34"/>
      <c r="CG14" s="34">
        <v>15.79</v>
      </c>
      <c r="CH14" s="34">
        <v>11.46</v>
      </c>
      <c r="CI14" s="34">
        <v>13.63</v>
      </c>
      <c r="CJ14" s="34">
        <v>2446.13</v>
      </c>
      <c r="CK14" s="34">
        <v>1117.4100000000001</v>
      </c>
      <c r="CL14" s="34">
        <v>1781.77</v>
      </c>
      <c r="CM14" s="34">
        <v>70.87</v>
      </c>
      <c r="CN14" s="34">
        <v>44.13</v>
      </c>
      <c r="CO14" s="34">
        <v>57.5</v>
      </c>
      <c r="CP14" s="34">
        <v>4.88</v>
      </c>
      <c r="CQ14" s="34">
        <v>0.26</v>
      </c>
    </row>
    <row r="15" spans="1:96" x14ac:dyDescent="0.25">
      <c r="A15" s="21"/>
      <c r="B15" s="22" t="s">
        <v>102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4"/>
      <c r="CD15" s="24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</row>
    <row r="16" spans="1:96" s="20" customFormat="1" x14ac:dyDescent="0.25">
      <c r="A16" s="21" t="str">
        <f>"-"</f>
        <v>-</v>
      </c>
      <c r="B16" s="27" t="s">
        <v>218</v>
      </c>
      <c r="C16" s="23" t="str">
        <f>"200"</f>
        <v>200</v>
      </c>
      <c r="D16" s="23">
        <v>0.9</v>
      </c>
      <c r="E16" s="23">
        <v>0</v>
      </c>
      <c r="F16" s="23">
        <v>0.2</v>
      </c>
      <c r="G16" s="23">
        <v>0.2</v>
      </c>
      <c r="H16" s="23">
        <v>10.3</v>
      </c>
      <c r="I16" s="23">
        <v>44.48</v>
      </c>
      <c r="J16" s="23">
        <v>0</v>
      </c>
      <c r="K16" s="23">
        <v>0</v>
      </c>
      <c r="L16" s="23">
        <v>0</v>
      </c>
      <c r="M16" s="23">
        <v>0</v>
      </c>
      <c r="N16" s="23">
        <v>8.1</v>
      </c>
      <c r="O16" s="23">
        <v>0</v>
      </c>
      <c r="P16" s="23">
        <v>2.2000000000000002</v>
      </c>
      <c r="Q16" s="23">
        <v>0</v>
      </c>
      <c r="R16" s="23">
        <v>0</v>
      </c>
      <c r="S16" s="23">
        <v>1.3</v>
      </c>
      <c r="T16" s="23">
        <v>0.5</v>
      </c>
      <c r="U16" s="23">
        <v>13</v>
      </c>
      <c r="V16" s="23">
        <v>197</v>
      </c>
      <c r="W16" s="23">
        <v>34</v>
      </c>
      <c r="X16" s="23">
        <v>13</v>
      </c>
      <c r="Y16" s="23">
        <v>23</v>
      </c>
      <c r="Z16" s="23">
        <v>0.3</v>
      </c>
      <c r="AA16" s="23">
        <v>0</v>
      </c>
      <c r="AB16" s="23">
        <v>50</v>
      </c>
      <c r="AC16" s="23">
        <v>8</v>
      </c>
      <c r="AD16" s="23">
        <v>0.2</v>
      </c>
      <c r="AE16" s="23">
        <v>0.04</v>
      </c>
      <c r="AF16" s="23">
        <v>0.03</v>
      </c>
      <c r="AG16" s="23">
        <v>0.2</v>
      </c>
      <c r="AH16" s="23">
        <v>0.3</v>
      </c>
      <c r="AI16" s="23">
        <v>60</v>
      </c>
      <c r="AJ16" s="20">
        <v>0</v>
      </c>
      <c r="AK16" s="20">
        <v>35</v>
      </c>
      <c r="AL16" s="20">
        <v>27</v>
      </c>
      <c r="AM16" s="20">
        <v>20</v>
      </c>
      <c r="AN16" s="20">
        <v>36</v>
      </c>
      <c r="AO16" s="20">
        <v>13</v>
      </c>
      <c r="AP16" s="20">
        <v>13</v>
      </c>
      <c r="AQ16" s="20">
        <v>6</v>
      </c>
      <c r="AR16" s="20">
        <v>27</v>
      </c>
      <c r="AS16" s="20">
        <v>43</v>
      </c>
      <c r="AT16" s="20">
        <v>56</v>
      </c>
      <c r="AU16" s="20">
        <v>99</v>
      </c>
      <c r="AV16" s="20">
        <v>15</v>
      </c>
      <c r="AW16" s="20">
        <v>82</v>
      </c>
      <c r="AX16" s="20">
        <v>82</v>
      </c>
      <c r="AY16" s="20">
        <v>0</v>
      </c>
      <c r="AZ16" s="20">
        <v>40</v>
      </c>
      <c r="BA16" s="20">
        <v>28</v>
      </c>
      <c r="BB16" s="20">
        <v>14</v>
      </c>
      <c r="BC16" s="20">
        <v>9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86.8</v>
      </c>
      <c r="CC16" s="24"/>
      <c r="CD16" s="24"/>
      <c r="CE16" s="20">
        <v>8.33</v>
      </c>
      <c r="CG16" s="20">
        <v>2</v>
      </c>
      <c r="CH16" s="20">
        <v>2</v>
      </c>
      <c r="CI16" s="20">
        <v>2</v>
      </c>
      <c r="CJ16" s="20">
        <v>200</v>
      </c>
      <c r="CK16" s="20">
        <v>82</v>
      </c>
      <c r="CL16" s="20">
        <v>141</v>
      </c>
      <c r="CM16" s="20">
        <v>46.8</v>
      </c>
      <c r="CN16" s="20">
        <v>46.8</v>
      </c>
      <c r="CO16" s="20">
        <v>46.8</v>
      </c>
      <c r="CP16" s="20">
        <v>0</v>
      </c>
      <c r="CQ16" s="20">
        <v>0</v>
      </c>
      <c r="CR16" s="29"/>
    </row>
    <row r="17" spans="1:96" s="30" customFormat="1" x14ac:dyDescent="0.25">
      <c r="A17" s="31"/>
      <c r="B17" s="32" t="s">
        <v>104</v>
      </c>
      <c r="C17" s="33"/>
      <c r="D17" s="33">
        <v>0.9</v>
      </c>
      <c r="E17" s="33">
        <v>0</v>
      </c>
      <c r="F17" s="33">
        <v>0.2</v>
      </c>
      <c r="G17" s="33">
        <v>0.2</v>
      </c>
      <c r="H17" s="33">
        <v>10.3</v>
      </c>
      <c r="I17" s="33">
        <v>44.48</v>
      </c>
      <c r="J17" s="33">
        <v>0</v>
      </c>
      <c r="K17" s="33">
        <v>0</v>
      </c>
      <c r="L17" s="33">
        <v>0</v>
      </c>
      <c r="M17" s="33">
        <v>0</v>
      </c>
      <c r="N17" s="33">
        <v>8.1</v>
      </c>
      <c r="O17" s="33">
        <v>0</v>
      </c>
      <c r="P17" s="33">
        <v>2.2000000000000002</v>
      </c>
      <c r="Q17" s="33">
        <v>0</v>
      </c>
      <c r="R17" s="33">
        <v>0</v>
      </c>
      <c r="S17" s="33">
        <v>1.3</v>
      </c>
      <c r="T17" s="33">
        <v>0.5</v>
      </c>
      <c r="U17" s="33">
        <v>13</v>
      </c>
      <c r="V17" s="33">
        <v>197</v>
      </c>
      <c r="W17" s="33">
        <v>34</v>
      </c>
      <c r="X17" s="33">
        <v>13</v>
      </c>
      <c r="Y17" s="33">
        <v>23</v>
      </c>
      <c r="Z17" s="33">
        <v>0.3</v>
      </c>
      <c r="AA17" s="33">
        <v>0</v>
      </c>
      <c r="AB17" s="33">
        <v>50</v>
      </c>
      <c r="AC17" s="33">
        <v>8</v>
      </c>
      <c r="AD17" s="33">
        <v>0.2</v>
      </c>
      <c r="AE17" s="33">
        <v>0.04</v>
      </c>
      <c r="AF17" s="33">
        <v>0.03</v>
      </c>
      <c r="AG17" s="33">
        <v>0.2</v>
      </c>
      <c r="AH17" s="33">
        <v>0.3</v>
      </c>
      <c r="AI17" s="33">
        <v>60</v>
      </c>
      <c r="AJ17" s="34">
        <v>0</v>
      </c>
      <c r="AK17" s="34">
        <v>35</v>
      </c>
      <c r="AL17" s="34">
        <v>27</v>
      </c>
      <c r="AM17" s="34">
        <v>20</v>
      </c>
      <c r="AN17" s="34">
        <v>36</v>
      </c>
      <c r="AO17" s="34">
        <v>13</v>
      </c>
      <c r="AP17" s="34">
        <v>13</v>
      </c>
      <c r="AQ17" s="34">
        <v>6</v>
      </c>
      <c r="AR17" s="34">
        <v>27</v>
      </c>
      <c r="AS17" s="34">
        <v>43</v>
      </c>
      <c r="AT17" s="34">
        <v>56</v>
      </c>
      <c r="AU17" s="34">
        <v>99</v>
      </c>
      <c r="AV17" s="34">
        <v>15</v>
      </c>
      <c r="AW17" s="34">
        <v>82</v>
      </c>
      <c r="AX17" s="34">
        <v>82</v>
      </c>
      <c r="AY17" s="34">
        <v>0</v>
      </c>
      <c r="AZ17" s="34">
        <v>40</v>
      </c>
      <c r="BA17" s="34">
        <v>28</v>
      </c>
      <c r="BB17" s="34">
        <v>14</v>
      </c>
      <c r="BC17" s="34">
        <v>9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86.8</v>
      </c>
      <c r="CC17" s="25"/>
      <c r="CD17" s="25">
        <f>$I$17/$I$35*100</f>
        <v>4.2361904761904761</v>
      </c>
      <c r="CE17" s="34">
        <v>8.33</v>
      </c>
      <c r="CF17" s="34"/>
      <c r="CG17" s="34">
        <v>2</v>
      </c>
      <c r="CH17" s="34">
        <v>2</v>
      </c>
      <c r="CI17" s="34">
        <v>2</v>
      </c>
      <c r="CJ17" s="34">
        <v>200</v>
      </c>
      <c r="CK17" s="34">
        <v>82</v>
      </c>
      <c r="CL17" s="34">
        <v>141</v>
      </c>
      <c r="CM17" s="34">
        <v>46.8</v>
      </c>
      <c r="CN17" s="34">
        <v>46.8</v>
      </c>
      <c r="CO17" s="34">
        <v>46.8</v>
      </c>
      <c r="CP17" s="34">
        <v>0</v>
      </c>
      <c r="CQ17" s="34">
        <v>0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"20"</f>
        <v>20</v>
      </c>
      <c r="D19" s="23">
        <v>1.32</v>
      </c>
      <c r="E19" s="23">
        <v>0</v>
      </c>
      <c r="F19" s="23">
        <v>0.13</v>
      </c>
      <c r="G19" s="23">
        <v>0.13</v>
      </c>
      <c r="H19" s="23">
        <v>9.3800000000000008</v>
      </c>
      <c r="I19" s="23">
        <v>44.780199999999994</v>
      </c>
      <c r="J19" s="23">
        <v>0</v>
      </c>
      <c r="K19" s="23">
        <v>0</v>
      </c>
      <c r="L19" s="23">
        <v>0</v>
      </c>
      <c r="M19" s="23">
        <v>0</v>
      </c>
      <c r="N19" s="23">
        <v>0.22</v>
      </c>
      <c r="O19" s="23">
        <v>9.1199999999999992</v>
      </c>
      <c r="P19" s="23">
        <v>0.04</v>
      </c>
      <c r="Q19" s="23">
        <v>0</v>
      </c>
      <c r="R19" s="23">
        <v>0</v>
      </c>
      <c r="S19" s="23">
        <v>0</v>
      </c>
      <c r="T19" s="23">
        <v>0.36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63.86</v>
      </c>
      <c r="AL19" s="20">
        <v>66.47</v>
      </c>
      <c r="AM19" s="20">
        <v>101.79</v>
      </c>
      <c r="AN19" s="20">
        <v>33.76</v>
      </c>
      <c r="AO19" s="20">
        <v>20.010000000000002</v>
      </c>
      <c r="AP19" s="20">
        <v>40.020000000000003</v>
      </c>
      <c r="AQ19" s="20">
        <v>15.14</v>
      </c>
      <c r="AR19" s="20">
        <v>72.38</v>
      </c>
      <c r="AS19" s="20">
        <v>44.89</v>
      </c>
      <c r="AT19" s="20">
        <v>62.64</v>
      </c>
      <c r="AU19" s="20">
        <v>51.68</v>
      </c>
      <c r="AV19" s="20">
        <v>27.14</v>
      </c>
      <c r="AW19" s="20">
        <v>48.02</v>
      </c>
      <c r="AX19" s="20">
        <v>401.59</v>
      </c>
      <c r="AY19" s="20">
        <v>0</v>
      </c>
      <c r="AZ19" s="20">
        <v>130.85</v>
      </c>
      <c r="BA19" s="20">
        <v>56.9</v>
      </c>
      <c r="BB19" s="20">
        <v>37.76</v>
      </c>
      <c r="BC19" s="20">
        <v>29.93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0.06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7.82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950</v>
      </c>
      <c r="CK19" s="20">
        <v>366</v>
      </c>
      <c r="CL19" s="20">
        <v>658</v>
      </c>
      <c r="CM19" s="20">
        <v>7.6</v>
      </c>
      <c r="CN19" s="20">
        <v>7.6</v>
      </c>
      <c r="CO19" s="20">
        <v>7.6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"8/16"</f>
        <v>8/16</v>
      </c>
      <c r="B20" s="27" t="s">
        <v>106</v>
      </c>
      <c r="C20" s="23" t="str">
        <f>"30"</f>
        <v>30</v>
      </c>
      <c r="D20" s="23">
        <v>1.98</v>
      </c>
      <c r="E20" s="23">
        <v>0</v>
      </c>
      <c r="F20" s="23">
        <v>0.36</v>
      </c>
      <c r="G20" s="23">
        <v>0.36</v>
      </c>
      <c r="H20" s="23">
        <v>12.51</v>
      </c>
      <c r="I20" s="23">
        <v>58.013999999999996</v>
      </c>
      <c r="J20" s="23">
        <v>0.06</v>
      </c>
      <c r="K20" s="23">
        <v>0</v>
      </c>
      <c r="L20" s="23">
        <v>0</v>
      </c>
      <c r="M20" s="23">
        <v>0</v>
      </c>
      <c r="N20" s="23">
        <v>0.36</v>
      </c>
      <c r="O20" s="23">
        <v>9.66</v>
      </c>
      <c r="P20" s="23">
        <v>2.4900000000000002</v>
      </c>
      <c r="Q20" s="23">
        <v>0</v>
      </c>
      <c r="R20" s="23">
        <v>0</v>
      </c>
      <c r="S20" s="23">
        <v>0.3</v>
      </c>
      <c r="T20" s="23">
        <v>0.75</v>
      </c>
      <c r="U20" s="23">
        <v>183</v>
      </c>
      <c r="V20" s="23">
        <v>73.5</v>
      </c>
      <c r="W20" s="23">
        <v>10.5</v>
      </c>
      <c r="X20" s="23">
        <v>14.1</v>
      </c>
      <c r="Y20" s="23">
        <v>47.4</v>
      </c>
      <c r="Z20" s="23">
        <v>1.17</v>
      </c>
      <c r="AA20" s="23">
        <v>0</v>
      </c>
      <c r="AB20" s="23">
        <v>1.5</v>
      </c>
      <c r="AC20" s="23">
        <v>0.3</v>
      </c>
      <c r="AD20" s="23">
        <v>0.42</v>
      </c>
      <c r="AE20" s="23">
        <v>0.05</v>
      </c>
      <c r="AF20" s="23">
        <v>0.02</v>
      </c>
      <c r="AG20" s="23">
        <v>0.21</v>
      </c>
      <c r="AH20" s="23">
        <v>0.6</v>
      </c>
      <c r="AI20" s="23">
        <v>0</v>
      </c>
      <c r="AJ20" s="20">
        <v>0</v>
      </c>
      <c r="AK20" s="20">
        <v>96.6</v>
      </c>
      <c r="AL20" s="20">
        <v>74.400000000000006</v>
      </c>
      <c r="AM20" s="20">
        <v>128.1</v>
      </c>
      <c r="AN20" s="20">
        <v>66.900000000000006</v>
      </c>
      <c r="AO20" s="20">
        <v>27.9</v>
      </c>
      <c r="AP20" s="20">
        <v>59.4</v>
      </c>
      <c r="AQ20" s="20">
        <v>24</v>
      </c>
      <c r="AR20" s="20">
        <v>111.3</v>
      </c>
      <c r="AS20" s="20">
        <v>89.1</v>
      </c>
      <c r="AT20" s="20">
        <v>87.3</v>
      </c>
      <c r="AU20" s="20">
        <v>139.19999999999999</v>
      </c>
      <c r="AV20" s="20">
        <v>37.200000000000003</v>
      </c>
      <c r="AW20" s="20">
        <v>93</v>
      </c>
      <c r="AX20" s="20">
        <v>467.7</v>
      </c>
      <c r="AY20" s="20">
        <v>0</v>
      </c>
      <c r="AZ20" s="20">
        <v>157.80000000000001</v>
      </c>
      <c r="BA20" s="20">
        <v>87.3</v>
      </c>
      <c r="BB20" s="20">
        <v>54</v>
      </c>
      <c r="BC20" s="20">
        <v>39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0.01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14.1</v>
      </c>
      <c r="CC20" s="24"/>
      <c r="CD20" s="24"/>
      <c r="CE20" s="20">
        <v>0.25</v>
      </c>
      <c r="CF20" s="20"/>
      <c r="CG20" s="20">
        <v>5</v>
      </c>
      <c r="CH20" s="20">
        <v>5</v>
      </c>
      <c r="CI20" s="20">
        <v>5</v>
      </c>
      <c r="CJ20" s="20">
        <v>950</v>
      </c>
      <c r="CK20" s="20">
        <v>366</v>
      </c>
      <c r="CL20" s="20">
        <v>658</v>
      </c>
      <c r="CM20" s="20">
        <v>9.5</v>
      </c>
      <c r="CN20" s="20">
        <v>7.9</v>
      </c>
      <c r="CO20" s="20">
        <v>8.6999999999999993</v>
      </c>
      <c r="CP20" s="20">
        <v>0</v>
      </c>
      <c r="CQ20" s="20">
        <v>0</v>
      </c>
      <c r="CR20" s="28"/>
    </row>
    <row r="21" spans="1:96" s="26" customFormat="1" ht="31.5" x14ac:dyDescent="0.25">
      <c r="A21" s="21" t="str">
        <f>"19/2"</f>
        <v>19/2</v>
      </c>
      <c r="B21" s="27" t="s">
        <v>219</v>
      </c>
      <c r="C21" s="23" t="str">
        <f>"150"</f>
        <v>150</v>
      </c>
      <c r="D21" s="23">
        <v>6.21</v>
      </c>
      <c r="E21" s="23">
        <v>4.9800000000000004</v>
      </c>
      <c r="F21" s="23">
        <v>4.51</v>
      </c>
      <c r="G21" s="23">
        <v>2.93</v>
      </c>
      <c r="H21" s="23">
        <v>11.85</v>
      </c>
      <c r="I21" s="23">
        <v>111.5004</v>
      </c>
      <c r="J21" s="23">
        <v>0.73</v>
      </c>
      <c r="K21" s="23">
        <v>1.95</v>
      </c>
      <c r="L21" s="23">
        <v>0</v>
      </c>
      <c r="M21" s="23">
        <v>0</v>
      </c>
      <c r="N21" s="23">
        <v>1.67</v>
      </c>
      <c r="O21" s="23">
        <v>9.02</v>
      </c>
      <c r="P21" s="23">
        <v>1.1599999999999999</v>
      </c>
      <c r="Q21" s="23">
        <v>0</v>
      </c>
      <c r="R21" s="23">
        <v>0</v>
      </c>
      <c r="S21" s="23">
        <v>0.15</v>
      </c>
      <c r="T21" s="23">
        <v>1.4</v>
      </c>
      <c r="U21" s="23">
        <v>55.81</v>
      </c>
      <c r="V21" s="23">
        <v>226.89</v>
      </c>
      <c r="W21" s="23">
        <v>10.39</v>
      </c>
      <c r="X21" s="23">
        <v>10.029999999999999</v>
      </c>
      <c r="Y21" s="23">
        <v>57.52</v>
      </c>
      <c r="Z21" s="23">
        <v>0.6</v>
      </c>
      <c r="AA21" s="23">
        <v>5.27</v>
      </c>
      <c r="AB21" s="23">
        <v>732</v>
      </c>
      <c r="AC21" s="23">
        <v>129.9</v>
      </c>
      <c r="AD21" s="23">
        <v>1.82</v>
      </c>
      <c r="AE21" s="23">
        <v>7.0000000000000007E-2</v>
      </c>
      <c r="AF21" s="23">
        <v>0.05</v>
      </c>
      <c r="AG21" s="23">
        <v>1.45</v>
      </c>
      <c r="AH21" s="23">
        <v>3.36</v>
      </c>
      <c r="AI21" s="23">
        <v>1.31</v>
      </c>
      <c r="AJ21" s="20">
        <v>0</v>
      </c>
      <c r="AK21" s="20">
        <v>314.47000000000003</v>
      </c>
      <c r="AL21" s="20">
        <v>251.18</v>
      </c>
      <c r="AM21" s="20">
        <v>445.39</v>
      </c>
      <c r="AN21" s="20">
        <v>524.34</v>
      </c>
      <c r="AO21" s="20">
        <v>138.32</v>
      </c>
      <c r="AP21" s="20">
        <v>297.92</v>
      </c>
      <c r="AQ21" s="20">
        <v>63.48</v>
      </c>
      <c r="AR21" s="20">
        <v>23.82</v>
      </c>
      <c r="AS21" s="20">
        <v>33.909999999999997</v>
      </c>
      <c r="AT21" s="20">
        <v>88.62</v>
      </c>
      <c r="AU21" s="20">
        <v>45.09</v>
      </c>
      <c r="AV21" s="20">
        <v>221.44</v>
      </c>
      <c r="AW21" s="20">
        <v>23.71</v>
      </c>
      <c r="AX21" s="20">
        <v>131.5</v>
      </c>
      <c r="AY21" s="20">
        <v>0</v>
      </c>
      <c r="AZ21" s="20">
        <v>17.82</v>
      </c>
      <c r="BA21" s="20">
        <v>16.36</v>
      </c>
      <c r="BB21" s="20">
        <v>17.32</v>
      </c>
      <c r="BC21" s="20">
        <v>7.72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0.21</v>
      </c>
      <c r="BL21" s="20">
        <v>0</v>
      </c>
      <c r="BM21" s="20">
        <v>0.12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0.73</v>
      </c>
      <c r="BT21" s="20">
        <v>0</v>
      </c>
      <c r="BU21" s="20">
        <v>0</v>
      </c>
      <c r="BV21" s="20">
        <v>1.64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181.99</v>
      </c>
      <c r="CC21" s="24"/>
      <c r="CD21" s="24"/>
      <c r="CE21" s="20">
        <v>127.27</v>
      </c>
      <c r="CF21" s="20"/>
      <c r="CG21" s="20">
        <v>58.2</v>
      </c>
      <c r="CH21" s="20">
        <v>17.010000000000002</v>
      </c>
      <c r="CI21" s="20">
        <v>37.61</v>
      </c>
      <c r="CJ21" s="20">
        <v>899.5</v>
      </c>
      <c r="CK21" s="20">
        <v>451.06</v>
      </c>
      <c r="CL21" s="20">
        <v>675.28</v>
      </c>
      <c r="CM21" s="20">
        <v>39.99</v>
      </c>
      <c r="CN21" s="20">
        <v>18.989999999999998</v>
      </c>
      <c r="CO21" s="20">
        <v>29.49</v>
      </c>
      <c r="CP21" s="20">
        <v>0</v>
      </c>
      <c r="CQ21" s="20">
        <v>0.3</v>
      </c>
      <c r="CR21" s="28"/>
    </row>
    <row r="22" spans="1:96" s="26" customFormat="1" ht="31.5" x14ac:dyDescent="0.25">
      <c r="A22" s="21" t="str">
        <f>"12/7"</f>
        <v>12/7</v>
      </c>
      <c r="B22" s="27" t="s">
        <v>220</v>
      </c>
      <c r="C22" s="23" t="str">
        <f>"70"</f>
        <v>70</v>
      </c>
      <c r="D22" s="23">
        <v>11.51</v>
      </c>
      <c r="E22" s="23">
        <v>10.76</v>
      </c>
      <c r="F22" s="23">
        <v>3.69</v>
      </c>
      <c r="G22" s="23">
        <v>0.09</v>
      </c>
      <c r="H22" s="23">
        <v>4.96</v>
      </c>
      <c r="I22" s="23">
        <v>99.524333999999982</v>
      </c>
      <c r="J22" s="23">
        <v>0.71</v>
      </c>
      <c r="K22" s="23">
        <v>0</v>
      </c>
      <c r="L22" s="23">
        <v>0</v>
      </c>
      <c r="M22" s="23">
        <v>0</v>
      </c>
      <c r="N22" s="23">
        <v>0.15</v>
      </c>
      <c r="O22" s="23">
        <v>4.79</v>
      </c>
      <c r="P22" s="23">
        <v>0.02</v>
      </c>
      <c r="Q22" s="23">
        <v>0</v>
      </c>
      <c r="R22" s="23">
        <v>0</v>
      </c>
      <c r="S22" s="23">
        <v>0</v>
      </c>
      <c r="T22" s="23">
        <v>1.21</v>
      </c>
      <c r="U22" s="23">
        <v>147.86000000000001</v>
      </c>
      <c r="V22" s="23">
        <v>136.56</v>
      </c>
      <c r="W22" s="23">
        <v>14.07</v>
      </c>
      <c r="X22" s="23">
        <v>15.87</v>
      </c>
      <c r="Y22" s="23">
        <v>109.18</v>
      </c>
      <c r="Z22" s="23">
        <v>0.43</v>
      </c>
      <c r="AA22" s="23">
        <v>26.78</v>
      </c>
      <c r="AB22" s="23">
        <v>2.65</v>
      </c>
      <c r="AC22" s="23">
        <v>27.22</v>
      </c>
      <c r="AD22" s="23">
        <v>0.81</v>
      </c>
      <c r="AE22" s="23">
        <v>0.1</v>
      </c>
      <c r="AF22" s="23">
        <v>0.1</v>
      </c>
      <c r="AG22" s="23">
        <v>2.2799999999999998</v>
      </c>
      <c r="AH22" s="23">
        <v>4.41</v>
      </c>
      <c r="AI22" s="23">
        <v>0.47</v>
      </c>
      <c r="AJ22" s="20">
        <v>0</v>
      </c>
      <c r="AK22" s="20">
        <v>681.91</v>
      </c>
      <c r="AL22" s="20">
        <v>530.44000000000005</v>
      </c>
      <c r="AM22" s="20">
        <v>957.5</v>
      </c>
      <c r="AN22" s="20">
        <v>1062.6600000000001</v>
      </c>
      <c r="AO22" s="20">
        <v>301.05</v>
      </c>
      <c r="AP22" s="20">
        <v>612.09</v>
      </c>
      <c r="AQ22" s="20">
        <v>124.46</v>
      </c>
      <c r="AR22" s="20">
        <v>68.81</v>
      </c>
      <c r="AS22" s="20">
        <v>55.48</v>
      </c>
      <c r="AT22" s="20">
        <v>68.88</v>
      </c>
      <c r="AU22" s="20">
        <v>81.11</v>
      </c>
      <c r="AV22" s="20">
        <v>467.21</v>
      </c>
      <c r="AW22" s="20">
        <v>44.96</v>
      </c>
      <c r="AX22" s="20">
        <v>304.5</v>
      </c>
      <c r="AY22" s="20">
        <v>0.59</v>
      </c>
      <c r="AZ22" s="20">
        <v>91.6</v>
      </c>
      <c r="BA22" s="20">
        <v>71.5</v>
      </c>
      <c r="BB22" s="20">
        <v>41.89</v>
      </c>
      <c r="BC22" s="20">
        <v>29.53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0.01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0.01</v>
      </c>
      <c r="BT22" s="20">
        <v>0</v>
      </c>
      <c r="BU22" s="20">
        <v>0</v>
      </c>
      <c r="BV22" s="20">
        <v>0.04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59.07</v>
      </c>
      <c r="CC22" s="24"/>
      <c r="CD22" s="24"/>
      <c r="CE22" s="20">
        <v>27.22</v>
      </c>
      <c r="CF22" s="20"/>
      <c r="CG22" s="20">
        <v>200.89</v>
      </c>
      <c r="CH22" s="20">
        <v>39.299999999999997</v>
      </c>
      <c r="CI22" s="20">
        <v>120.09</v>
      </c>
      <c r="CJ22" s="20">
        <v>2254.9299999999998</v>
      </c>
      <c r="CK22" s="20">
        <v>869.06</v>
      </c>
      <c r="CL22" s="20">
        <v>1562</v>
      </c>
      <c r="CM22" s="20">
        <v>28.89</v>
      </c>
      <c r="CN22" s="20">
        <v>18.48</v>
      </c>
      <c r="CO22" s="20">
        <v>23.69</v>
      </c>
      <c r="CP22" s="20">
        <v>0</v>
      </c>
      <c r="CQ22" s="20">
        <v>0.35</v>
      </c>
      <c r="CR22" s="28"/>
    </row>
    <row r="23" spans="1:96" s="26" customFormat="1" ht="31.5" x14ac:dyDescent="0.25">
      <c r="A23" s="21" t="str">
        <f>"34/3"</f>
        <v>34/3</v>
      </c>
      <c r="B23" s="27" t="s">
        <v>221</v>
      </c>
      <c r="C23" s="23" t="str">
        <f>"150"</f>
        <v>150</v>
      </c>
      <c r="D23" s="23">
        <v>2.88</v>
      </c>
      <c r="E23" s="23">
        <v>0</v>
      </c>
      <c r="F23" s="23">
        <v>4.63</v>
      </c>
      <c r="G23" s="23">
        <v>4.1399999999999997</v>
      </c>
      <c r="H23" s="23">
        <v>20.5</v>
      </c>
      <c r="I23" s="23">
        <v>132.05653442249999</v>
      </c>
      <c r="J23" s="23">
        <v>1.22</v>
      </c>
      <c r="K23" s="23">
        <v>2.44</v>
      </c>
      <c r="L23" s="23">
        <v>0</v>
      </c>
      <c r="M23" s="23">
        <v>0</v>
      </c>
      <c r="N23" s="23">
        <v>4.5</v>
      </c>
      <c r="O23" s="23">
        <v>13.69</v>
      </c>
      <c r="P23" s="23">
        <v>2.3199999999999998</v>
      </c>
      <c r="Q23" s="23">
        <v>0</v>
      </c>
      <c r="R23" s="23">
        <v>0</v>
      </c>
      <c r="S23" s="23">
        <v>0.34</v>
      </c>
      <c r="T23" s="23">
        <v>1.58</v>
      </c>
      <c r="U23" s="23">
        <v>161.05000000000001</v>
      </c>
      <c r="V23" s="23">
        <v>397.94</v>
      </c>
      <c r="W23" s="23">
        <v>33.93</v>
      </c>
      <c r="X23" s="23">
        <v>27.66</v>
      </c>
      <c r="Y23" s="23">
        <v>66.400000000000006</v>
      </c>
      <c r="Z23" s="23">
        <v>0.89</v>
      </c>
      <c r="AA23" s="23">
        <v>4.5</v>
      </c>
      <c r="AB23" s="23">
        <v>2318.88</v>
      </c>
      <c r="AC23" s="23">
        <v>490.37</v>
      </c>
      <c r="AD23" s="23">
        <v>1.95</v>
      </c>
      <c r="AE23" s="23">
        <v>7.0000000000000007E-2</v>
      </c>
      <c r="AF23" s="23">
        <v>0.06</v>
      </c>
      <c r="AG23" s="23">
        <v>1</v>
      </c>
      <c r="AH23" s="23">
        <v>1.87</v>
      </c>
      <c r="AI23" s="23">
        <v>10.210000000000001</v>
      </c>
      <c r="AJ23" s="20">
        <v>0</v>
      </c>
      <c r="AK23" s="20">
        <v>155.51</v>
      </c>
      <c r="AL23" s="20">
        <v>132.38999999999999</v>
      </c>
      <c r="AM23" s="20">
        <v>237.21</v>
      </c>
      <c r="AN23" s="20">
        <v>197.54</v>
      </c>
      <c r="AO23" s="20">
        <v>65.53</v>
      </c>
      <c r="AP23" s="20">
        <v>125.53</v>
      </c>
      <c r="AQ23" s="20">
        <v>40.14</v>
      </c>
      <c r="AR23" s="20">
        <v>140.12</v>
      </c>
      <c r="AS23" s="20">
        <v>177.26</v>
      </c>
      <c r="AT23" s="20">
        <v>231.82</v>
      </c>
      <c r="AU23" s="20">
        <v>295.41000000000003</v>
      </c>
      <c r="AV23" s="20">
        <v>86.57</v>
      </c>
      <c r="AW23" s="20">
        <v>142</v>
      </c>
      <c r="AX23" s="20">
        <v>641.26</v>
      </c>
      <c r="AY23" s="20">
        <v>0</v>
      </c>
      <c r="AZ23" s="20">
        <v>149.94</v>
      </c>
      <c r="BA23" s="20">
        <v>137.63</v>
      </c>
      <c r="BB23" s="20">
        <v>110.07</v>
      </c>
      <c r="BC23" s="20">
        <v>51.14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0.26</v>
      </c>
      <c r="BL23" s="20">
        <v>0</v>
      </c>
      <c r="BM23" s="20">
        <v>0.15</v>
      </c>
      <c r="BN23" s="20">
        <v>0.01</v>
      </c>
      <c r="BO23" s="20">
        <v>0.02</v>
      </c>
      <c r="BP23" s="20">
        <v>0</v>
      </c>
      <c r="BQ23" s="20">
        <v>0</v>
      </c>
      <c r="BR23" s="20">
        <v>0</v>
      </c>
      <c r="BS23" s="20">
        <v>0.88</v>
      </c>
      <c r="BT23" s="20">
        <v>0</v>
      </c>
      <c r="BU23" s="20">
        <v>0</v>
      </c>
      <c r="BV23" s="20">
        <v>2.29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155.43</v>
      </c>
      <c r="CC23" s="24"/>
      <c r="CD23" s="24"/>
      <c r="CE23" s="20">
        <v>390.98</v>
      </c>
      <c r="CF23" s="20"/>
      <c r="CG23" s="20">
        <v>23.15</v>
      </c>
      <c r="CH23" s="20">
        <v>13.85</v>
      </c>
      <c r="CI23" s="20">
        <v>18.5</v>
      </c>
      <c r="CJ23" s="20">
        <v>1211.3699999999999</v>
      </c>
      <c r="CK23" s="20">
        <v>524.13</v>
      </c>
      <c r="CL23" s="20">
        <v>867.75</v>
      </c>
      <c r="CM23" s="20">
        <v>27.27</v>
      </c>
      <c r="CN23" s="20">
        <v>13.95</v>
      </c>
      <c r="CO23" s="20">
        <v>20.64</v>
      </c>
      <c r="CP23" s="20">
        <v>0</v>
      </c>
      <c r="CQ23" s="20">
        <v>0.38</v>
      </c>
      <c r="CR23" s="28"/>
    </row>
    <row r="24" spans="1:96" s="26" customFormat="1" ht="47.25" x14ac:dyDescent="0.25">
      <c r="A24" s="21" t="str">
        <f>"37/10"</f>
        <v>37/10</v>
      </c>
      <c r="B24" s="27" t="s">
        <v>222</v>
      </c>
      <c r="C24" s="23" t="str">
        <f>"200"</f>
        <v>200</v>
      </c>
      <c r="D24" s="23">
        <v>0.24</v>
      </c>
      <c r="E24" s="23">
        <v>0</v>
      </c>
      <c r="F24" s="23">
        <v>0.1</v>
      </c>
      <c r="G24" s="23">
        <v>0.1</v>
      </c>
      <c r="H24" s="23">
        <v>19.489999999999998</v>
      </c>
      <c r="I24" s="23">
        <v>74.31777000000001</v>
      </c>
      <c r="J24" s="23">
        <v>0.02</v>
      </c>
      <c r="K24" s="23">
        <v>0</v>
      </c>
      <c r="L24" s="23">
        <v>0</v>
      </c>
      <c r="M24" s="23">
        <v>0</v>
      </c>
      <c r="N24" s="23">
        <v>17.52</v>
      </c>
      <c r="O24" s="23">
        <v>0.43</v>
      </c>
      <c r="P24" s="23">
        <v>1.54</v>
      </c>
      <c r="Q24" s="23">
        <v>0</v>
      </c>
      <c r="R24" s="23">
        <v>0</v>
      </c>
      <c r="S24" s="23">
        <v>0.35</v>
      </c>
      <c r="T24" s="23">
        <v>0.35</v>
      </c>
      <c r="U24" s="23">
        <v>0.89</v>
      </c>
      <c r="V24" s="23">
        <v>3.86</v>
      </c>
      <c r="W24" s="23">
        <v>4.51</v>
      </c>
      <c r="X24" s="23">
        <v>1.1399999999999999</v>
      </c>
      <c r="Y24" s="23">
        <v>1.1200000000000001</v>
      </c>
      <c r="Z24" s="23">
        <v>0.23</v>
      </c>
      <c r="AA24" s="23">
        <v>0</v>
      </c>
      <c r="AB24" s="23">
        <v>351</v>
      </c>
      <c r="AC24" s="23">
        <v>65.099999999999994</v>
      </c>
      <c r="AD24" s="23">
        <v>0.26</v>
      </c>
      <c r="AE24" s="23">
        <v>0.01</v>
      </c>
      <c r="AF24" s="23">
        <v>0.02</v>
      </c>
      <c r="AG24" s="23">
        <v>0.08</v>
      </c>
      <c r="AH24" s="23">
        <v>0.11</v>
      </c>
      <c r="AI24" s="23">
        <v>39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239.02</v>
      </c>
      <c r="CC24" s="24"/>
      <c r="CD24" s="24"/>
      <c r="CE24" s="20">
        <v>58.5</v>
      </c>
      <c r="CF24" s="20"/>
      <c r="CG24" s="20">
        <v>4.68</v>
      </c>
      <c r="CH24" s="20">
        <v>4.68</v>
      </c>
      <c r="CI24" s="20">
        <v>4.68</v>
      </c>
      <c r="CJ24" s="20">
        <v>463.13</v>
      </c>
      <c r="CK24" s="20">
        <v>173.18</v>
      </c>
      <c r="CL24" s="20">
        <v>318.14999999999998</v>
      </c>
      <c r="CM24" s="20">
        <v>38.97</v>
      </c>
      <c r="CN24" s="20">
        <v>23.24</v>
      </c>
      <c r="CO24" s="20">
        <v>31.1</v>
      </c>
      <c r="CP24" s="20">
        <v>15</v>
      </c>
      <c r="CQ24" s="20">
        <v>0</v>
      </c>
      <c r="CR24" s="28"/>
    </row>
    <row r="25" spans="1:96" s="20" customFormat="1" ht="94.5" x14ac:dyDescent="0.25">
      <c r="A25" s="21" t="str">
        <f>"8/1"</f>
        <v>8/1</v>
      </c>
      <c r="B25" s="27" t="s">
        <v>223</v>
      </c>
      <c r="C25" s="23" t="str">
        <f>"30"</f>
        <v>30</v>
      </c>
      <c r="D25" s="23">
        <v>0.4</v>
      </c>
      <c r="E25" s="23">
        <v>0</v>
      </c>
      <c r="F25" s="23">
        <v>1.79</v>
      </c>
      <c r="G25" s="23">
        <v>1.79</v>
      </c>
      <c r="H25" s="23">
        <v>1.53</v>
      </c>
      <c r="I25" s="23">
        <v>22.901482799999997</v>
      </c>
      <c r="J25" s="23">
        <v>0.23</v>
      </c>
      <c r="K25" s="23">
        <v>1.17</v>
      </c>
      <c r="L25" s="23">
        <v>0</v>
      </c>
      <c r="M25" s="23">
        <v>0</v>
      </c>
      <c r="N25" s="23">
        <v>1.05</v>
      </c>
      <c r="O25" s="23">
        <v>0.03</v>
      </c>
      <c r="P25" s="23">
        <v>0.45</v>
      </c>
      <c r="Q25" s="23">
        <v>0</v>
      </c>
      <c r="R25" s="23">
        <v>0</v>
      </c>
      <c r="S25" s="23">
        <v>0.06</v>
      </c>
      <c r="T25" s="23">
        <v>0.32</v>
      </c>
      <c r="U25" s="23">
        <v>60</v>
      </c>
      <c r="V25" s="23">
        <v>67.03</v>
      </c>
      <c r="W25" s="23">
        <v>11.31</v>
      </c>
      <c r="X25" s="23">
        <v>4.25</v>
      </c>
      <c r="Y25" s="23">
        <v>9.81</v>
      </c>
      <c r="Z25" s="23">
        <v>0.17</v>
      </c>
      <c r="AA25" s="23">
        <v>0</v>
      </c>
      <c r="AB25" s="23">
        <v>9.5299999999999994</v>
      </c>
      <c r="AC25" s="23">
        <v>1.56</v>
      </c>
      <c r="AD25" s="23">
        <v>0.82</v>
      </c>
      <c r="AE25" s="23">
        <v>0.01</v>
      </c>
      <c r="AF25" s="23">
        <v>0.01</v>
      </c>
      <c r="AG25" s="23">
        <v>0.14000000000000001</v>
      </c>
      <c r="AH25" s="23">
        <v>0.19</v>
      </c>
      <c r="AI25" s="23">
        <v>8.94</v>
      </c>
      <c r="AJ25" s="20">
        <v>0</v>
      </c>
      <c r="AK25" s="20">
        <v>12.93</v>
      </c>
      <c r="AL25" s="20">
        <v>10.92</v>
      </c>
      <c r="AM25" s="20">
        <v>14.29</v>
      </c>
      <c r="AN25" s="20">
        <v>13.36</v>
      </c>
      <c r="AO25" s="20">
        <v>4.4800000000000004</v>
      </c>
      <c r="AP25" s="20">
        <v>10.039999999999999</v>
      </c>
      <c r="AQ25" s="20">
        <v>2.2599999999999998</v>
      </c>
      <c r="AR25" s="20">
        <v>11.58</v>
      </c>
      <c r="AS25" s="20">
        <v>15.12</v>
      </c>
      <c r="AT25" s="20">
        <v>19.489999999999998</v>
      </c>
      <c r="AU25" s="20">
        <v>35.64</v>
      </c>
      <c r="AV25" s="20">
        <v>5.94</v>
      </c>
      <c r="AW25" s="20">
        <v>11.09</v>
      </c>
      <c r="AX25" s="20">
        <v>62.5</v>
      </c>
      <c r="AY25" s="20">
        <v>0</v>
      </c>
      <c r="AZ25" s="20">
        <v>12.11</v>
      </c>
      <c r="BA25" s="20">
        <v>13.11</v>
      </c>
      <c r="BB25" s="20">
        <v>10.92</v>
      </c>
      <c r="BC25" s="20">
        <v>4.2300000000000004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0.11</v>
      </c>
      <c r="BL25" s="20">
        <v>0</v>
      </c>
      <c r="BM25" s="20">
        <v>7.0000000000000007E-2</v>
      </c>
      <c r="BN25" s="20">
        <v>0.01</v>
      </c>
      <c r="BO25" s="20">
        <v>0.01</v>
      </c>
      <c r="BP25" s="20">
        <v>0</v>
      </c>
      <c r="BQ25" s="20">
        <v>0</v>
      </c>
      <c r="BR25" s="20">
        <v>0</v>
      </c>
      <c r="BS25" s="20">
        <v>0.42</v>
      </c>
      <c r="BT25" s="20">
        <v>0</v>
      </c>
      <c r="BU25" s="20">
        <v>0</v>
      </c>
      <c r="BV25" s="20">
        <v>1.04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25.96</v>
      </c>
      <c r="CC25" s="24"/>
      <c r="CD25" s="24"/>
      <c r="CE25" s="20">
        <v>1.59</v>
      </c>
      <c r="CG25" s="20">
        <v>15.64</v>
      </c>
      <c r="CH25" s="20">
        <v>7.37</v>
      </c>
      <c r="CI25" s="20">
        <v>11.5</v>
      </c>
      <c r="CJ25" s="20">
        <v>487.6</v>
      </c>
      <c r="CK25" s="20">
        <v>116.75</v>
      </c>
      <c r="CL25" s="20">
        <v>302.18</v>
      </c>
      <c r="CM25" s="20">
        <v>6.06</v>
      </c>
      <c r="CN25" s="20">
        <v>5.75</v>
      </c>
      <c r="CO25" s="20">
        <v>5.91</v>
      </c>
      <c r="CP25" s="20">
        <v>0</v>
      </c>
      <c r="CQ25" s="20">
        <v>0.15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24.54</v>
      </c>
      <c r="E26" s="33">
        <v>15.74</v>
      </c>
      <c r="F26" s="33">
        <v>15.22</v>
      </c>
      <c r="G26" s="33">
        <v>9.5399999999999991</v>
      </c>
      <c r="H26" s="33">
        <v>80.22</v>
      </c>
      <c r="I26" s="33">
        <v>543.09</v>
      </c>
      <c r="J26" s="33">
        <v>2.96</v>
      </c>
      <c r="K26" s="33">
        <v>5.56</v>
      </c>
      <c r="L26" s="33">
        <v>0</v>
      </c>
      <c r="M26" s="33">
        <v>0</v>
      </c>
      <c r="N26" s="33">
        <v>25.46</v>
      </c>
      <c r="O26" s="33">
        <v>46.73</v>
      </c>
      <c r="P26" s="33">
        <v>8.0299999999999994</v>
      </c>
      <c r="Q26" s="33">
        <v>0</v>
      </c>
      <c r="R26" s="33">
        <v>0</v>
      </c>
      <c r="S26" s="33">
        <v>1.2</v>
      </c>
      <c r="T26" s="33">
        <v>5.97</v>
      </c>
      <c r="U26" s="33">
        <v>608.61</v>
      </c>
      <c r="V26" s="33">
        <v>905.77</v>
      </c>
      <c r="W26" s="33">
        <v>84.71</v>
      </c>
      <c r="X26" s="33">
        <v>73.06</v>
      </c>
      <c r="Y26" s="33">
        <v>291.43</v>
      </c>
      <c r="Z26" s="33">
        <v>3.49</v>
      </c>
      <c r="AA26" s="33">
        <v>36.54</v>
      </c>
      <c r="AB26" s="33">
        <v>3415.55</v>
      </c>
      <c r="AC26" s="33">
        <v>714.44</v>
      </c>
      <c r="AD26" s="33">
        <v>6.08</v>
      </c>
      <c r="AE26" s="33">
        <v>0.31</v>
      </c>
      <c r="AF26" s="33">
        <v>0.27</v>
      </c>
      <c r="AG26" s="33">
        <v>5.16</v>
      </c>
      <c r="AH26" s="33">
        <v>10.54</v>
      </c>
      <c r="AI26" s="33">
        <v>59.94</v>
      </c>
      <c r="AJ26" s="34">
        <v>0</v>
      </c>
      <c r="AK26" s="34">
        <v>1325.28</v>
      </c>
      <c r="AL26" s="34">
        <v>1065.8</v>
      </c>
      <c r="AM26" s="34">
        <v>1884.28</v>
      </c>
      <c r="AN26" s="34">
        <v>1898.56</v>
      </c>
      <c r="AO26" s="34">
        <v>557.29999999999995</v>
      </c>
      <c r="AP26" s="34">
        <v>1144.99</v>
      </c>
      <c r="AQ26" s="34">
        <v>269.48</v>
      </c>
      <c r="AR26" s="34">
        <v>428.01</v>
      </c>
      <c r="AS26" s="34">
        <v>415.77</v>
      </c>
      <c r="AT26" s="34">
        <v>558.76</v>
      </c>
      <c r="AU26" s="34">
        <v>648.14</v>
      </c>
      <c r="AV26" s="34">
        <v>845.5</v>
      </c>
      <c r="AW26" s="34">
        <v>362.79</v>
      </c>
      <c r="AX26" s="34">
        <v>2009.06</v>
      </c>
      <c r="AY26" s="34">
        <v>0.59</v>
      </c>
      <c r="AZ26" s="34">
        <v>560.12</v>
      </c>
      <c r="BA26" s="34">
        <v>382.79</v>
      </c>
      <c r="BB26" s="34">
        <v>271.95</v>
      </c>
      <c r="BC26" s="34">
        <v>161.54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0.64</v>
      </c>
      <c r="BL26" s="34">
        <v>0</v>
      </c>
      <c r="BM26" s="34">
        <v>0.34</v>
      </c>
      <c r="BN26" s="34">
        <v>0.03</v>
      </c>
      <c r="BO26" s="34">
        <v>0.05</v>
      </c>
      <c r="BP26" s="34">
        <v>0</v>
      </c>
      <c r="BQ26" s="34">
        <v>0</v>
      </c>
      <c r="BR26" s="34">
        <v>0.01</v>
      </c>
      <c r="BS26" s="34">
        <v>2.08</v>
      </c>
      <c r="BT26" s="34">
        <v>0</v>
      </c>
      <c r="BU26" s="34">
        <v>0</v>
      </c>
      <c r="BV26" s="34">
        <v>5.21</v>
      </c>
      <c r="BW26" s="34">
        <v>0.03</v>
      </c>
      <c r="BX26" s="34">
        <v>0</v>
      </c>
      <c r="BY26" s="34">
        <v>0</v>
      </c>
      <c r="BZ26" s="34">
        <v>0</v>
      </c>
      <c r="CA26" s="34">
        <v>0</v>
      </c>
      <c r="CB26" s="34">
        <v>683.39</v>
      </c>
      <c r="CC26" s="25"/>
      <c r="CD26" s="25">
        <f>$I$26/$I$35*100</f>
        <v>51.722857142857151</v>
      </c>
      <c r="CE26" s="34">
        <v>605.79999999999995</v>
      </c>
      <c r="CF26" s="34"/>
      <c r="CG26" s="34">
        <v>307.55</v>
      </c>
      <c r="CH26" s="34">
        <v>87.2</v>
      </c>
      <c r="CI26" s="34">
        <v>197.38</v>
      </c>
      <c r="CJ26" s="34">
        <v>7216.52</v>
      </c>
      <c r="CK26" s="34">
        <v>2866.18</v>
      </c>
      <c r="CL26" s="34">
        <v>5041.3500000000004</v>
      </c>
      <c r="CM26" s="34">
        <v>158.27000000000001</v>
      </c>
      <c r="CN26" s="34">
        <v>95.92</v>
      </c>
      <c r="CO26" s="34">
        <v>127.13</v>
      </c>
      <c r="CP26" s="34">
        <v>15</v>
      </c>
      <c r="CQ26" s="34">
        <v>1.18</v>
      </c>
    </row>
    <row r="27" spans="1:96" x14ac:dyDescent="0.25">
      <c r="A27" s="21"/>
      <c r="B27" s="22" t="s">
        <v>113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</row>
    <row r="28" spans="1:96" s="26" customFormat="1" x14ac:dyDescent="0.25">
      <c r="A28" s="21" t="str">
        <f>"8/15"</f>
        <v>8/15</v>
      </c>
      <c r="B28" s="27" t="s">
        <v>97</v>
      </c>
      <c r="C28" s="23" t="str">
        <f>"20"</f>
        <v>20</v>
      </c>
      <c r="D28" s="23">
        <v>1.32</v>
      </c>
      <c r="E28" s="23">
        <v>0</v>
      </c>
      <c r="F28" s="23">
        <v>0.13</v>
      </c>
      <c r="G28" s="23">
        <v>0.13</v>
      </c>
      <c r="H28" s="23">
        <v>9.3800000000000008</v>
      </c>
      <c r="I28" s="23">
        <v>44.780199999999994</v>
      </c>
      <c r="J28" s="23">
        <v>0</v>
      </c>
      <c r="K28" s="23">
        <v>0</v>
      </c>
      <c r="L28" s="23">
        <v>0</v>
      </c>
      <c r="M28" s="23">
        <v>0</v>
      </c>
      <c r="N28" s="23">
        <v>0.22</v>
      </c>
      <c r="O28" s="23">
        <v>9.1199999999999992</v>
      </c>
      <c r="P28" s="23">
        <v>0.04</v>
      </c>
      <c r="Q28" s="23">
        <v>0</v>
      </c>
      <c r="R28" s="23">
        <v>0</v>
      </c>
      <c r="S28" s="23">
        <v>0</v>
      </c>
      <c r="T28" s="23">
        <v>0.36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0">
        <v>0</v>
      </c>
      <c r="AK28" s="20">
        <v>63.86</v>
      </c>
      <c r="AL28" s="20">
        <v>66.47</v>
      </c>
      <c r="AM28" s="20">
        <v>101.79</v>
      </c>
      <c r="AN28" s="20">
        <v>33.76</v>
      </c>
      <c r="AO28" s="20">
        <v>20.010000000000002</v>
      </c>
      <c r="AP28" s="20">
        <v>40.020000000000003</v>
      </c>
      <c r="AQ28" s="20">
        <v>15.14</v>
      </c>
      <c r="AR28" s="20">
        <v>72.38</v>
      </c>
      <c r="AS28" s="20">
        <v>44.89</v>
      </c>
      <c r="AT28" s="20">
        <v>62.64</v>
      </c>
      <c r="AU28" s="20">
        <v>51.68</v>
      </c>
      <c r="AV28" s="20">
        <v>27.14</v>
      </c>
      <c r="AW28" s="20">
        <v>48.02</v>
      </c>
      <c r="AX28" s="20">
        <v>401.59</v>
      </c>
      <c r="AY28" s="20">
        <v>0</v>
      </c>
      <c r="AZ28" s="20">
        <v>130.85</v>
      </c>
      <c r="BA28" s="20">
        <v>56.9</v>
      </c>
      <c r="BB28" s="20">
        <v>37.76</v>
      </c>
      <c r="BC28" s="20">
        <v>29.93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0.02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0.01</v>
      </c>
      <c r="BT28" s="20">
        <v>0</v>
      </c>
      <c r="BU28" s="20">
        <v>0</v>
      </c>
      <c r="BV28" s="20">
        <v>0.06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7.82</v>
      </c>
      <c r="CC28" s="24"/>
      <c r="CD28" s="24"/>
      <c r="CE28" s="20">
        <v>0</v>
      </c>
      <c r="CF28" s="20"/>
      <c r="CG28" s="20">
        <v>0</v>
      </c>
      <c r="CH28" s="20">
        <v>0</v>
      </c>
      <c r="CI28" s="20">
        <v>0</v>
      </c>
      <c r="CJ28" s="20">
        <v>2850</v>
      </c>
      <c r="CK28" s="20">
        <v>1098</v>
      </c>
      <c r="CL28" s="20">
        <v>1974</v>
      </c>
      <c r="CM28" s="20">
        <v>22.8</v>
      </c>
      <c r="CN28" s="20">
        <v>22.8</v>
      </c>
      <c r="CO28" s="20">
        <v>22.8</v>
      </c>
      <c r="CP28" s="20">
        <v>0</v>
      </c>
      <c r="CQ28" s="20">
        <v>0</v>
      </c>
      <c r="CR28" s="28"/>
    </row>
    <row r="29" spans="1:96" s="26" customFormat="1" x14ac:dyDescent="0.25">
      <c r="A29" s="21" t="str">
        <f>"27/10"</f>
        <v>27/10</v>
      </c>
      <c r="B29" s="27" t="s">
        <v>114</v>
      </c>
      <c r="C29" s="23" t="str">
        <f>"200"</f>
        <v>200</v>
      </c>
      <c r="D29" s="23">
        <v>0.08</v>
      </c>
      <c r="E29" s="23">
        <v>0</v>
      </c>
      <c r="F29" s="23">
        <v>0.02</v>
      </c>
      <c r="G29" s="23">
        <v>0.02</v>
      </c>
      <c r="H29" s="23">
        <v>4.95</v>
      </c>
      <c r="I29" s="23">
        <v>19.219472</v>
      </c>
      <c r="J29" s="23">
        <v>0</v>
      </c>
      <c r="K29" s="23">
        <v>0</v>
      </c>
      <c r="L29" s="23">
        <v>0</v>
      </c>
      <c r="M29" s="23">
        <v>0</v>
      </c>
      <c r="N29" s="23">
        <v>4.91</v>
      </c>
      <c r="O29" s="23">
        <v>0</v>
      </c>
      <c r="P29" s="23">
        <v>0.04</v>
      </c>
      <c r="Q29" s="23">
        <v>0</v>
      </c>
      <c r="R29" s="23">
        <v>0</v>
      </c>
      <c r="S29" s="23">
        <v>0</v>
      </c>
      <c r="T29" s="23">
        <v>0.03</v>
      </c>
      <c r="U29" s="23">
        <v>0.05</v>
      </c>
      <c r="V29" s="23">
        <v>0.15</v>
      </c>
      <c r="W29" s="23">
        <v>0.15</v>
      </c>
      <c r="X29" s="23">
        <v>0</v>
      </c>
      <c r="Y29" s="23">
        <v>0</v>
      </c>
      <c r="Z29" s="23">
        <v>0.01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200.04</v>
      </c>
      <c r="CC29" s="24"/>
      <c r="CD29" s="24"/>
      <c r="CE29" s="20">
        <v>0</v>
      </c>
      <c r="CF29" s="20"/>
      <c r="CG29" s="20">
        <v>3.08</v>
      </c>
      <c r="CH29" s="20">
        <v>3.08</v>
      </c>
      <c r="CI29" s="20">
        <v>3.08</v>
      </c>
      <c r="CJ29" s="20">
        <v>341.6</v>
      </c>
      <c r="CK29" s="20">
        <v>136.71</v>
      </c>
      <c r="CL29" s="20">
        <v>239.15</v>
      </c>
      <c r="CM29" s="20">
        <v>33.07</v>
      </c>
      <c r="CN29" s="20">
        <v>19.55</v>
      </c>
      <c r="CO29" s="20">
        <v>26.31</v>
      </c>
      <c r="CP29" s="20">
        <v>5</v>
      </c>
      <c r="CQ29" s="20">
        <v>0</v>
      </c>
      <c r="CR29" s="28"/>
    </row>
    <row r="30" spans="1:96" s="26" customFormat="1" ht="47.25" x14ac:dyDescent="0.25">
      <c r="A30" s="21" t="str">
        <f>"53/3"</f>
        <v>53/3</v>
      </c>
      <c r="B30" s="27" t="s">
        <v>224</v>
      </c>
      <c r="C30" s="23" t="str">
        <f>"100"</f>
        <v>100</v>
      </c>
      <c r="D30" s="23">
        <v>2.79</v>
      </c>
      <c r="E30" s="23">
        <v>0.59</v>
      </c>
      <c r="F30" s="23">
        <v>3.8</v>
      </c>
      <c r="G30" s="23">
        <v>3.28</v>
      </c>
      <c r="H30" s="23">
        <v>11.15</v>
      </c>
      <c r="I30" s="23">
        <v>87.681988731707349</v>
      </c>
      <c r="J30" s="23">
        <v>0.82</v>
      </c>
      <c r="K30" s="23">
        <v>2.2200000000000002</v>
      </c>
      <c r="L30" s="23">
        <v>0</v>
      </c>
      <c r="M30" s="23">
        <v>0</v>
      </c>
      <c r="N30" s="23">
        <v>3.16</v>
      </c>
      <c r="O30" s="23">
        <v>6.4</v>
      </c>
      <c r="P30" s="23">
        <v>1.59</v>
      </c>
      <c r="Q30" s="23">
        <v>0</v>
      </c>
      <c r="R30" s="23">
        <v>0</v>
      </c>
      <c r="S30" s="23">
        <v>0.3</v>
      </c>
      <c r="T30" s="23">
        <v>0.89</v>
      </c>
      <c r="U30" s="23">
        <v>91.14</v>
      </c>
      <c r="V30" s="23">
        <v>181.08</v>
      </c>
      <c r="W30" s="23">
        <v>30.38</v>
      </c>
      <c r="X30" s="23">
        <v>10.25</v>
      </c>
      <c r="Y30" s="23">
        <v>30.32</v>
      </c>
      <c r="Z30" s="23">
        <v>0.61</v>
      </c>
      <c r="AA30" s="23">
        <v>9.76</v>
      </c>
      <c r="AB30" s="23">
        <v>12.68</v>
      </c>
      <c r="AC30" s="23">
        <v>17.829999999999998</v>
      </c>
      <c r="AD30" s="23">
        <v>1.8</v>
      </c>
      <c r="AE30" s="23">
        <v>0.02</v>
      </c>
      <c r="AF30" s="23">
        <v>0.04</v>
      </c>
      <c r="AG30" s="23">
        <v>0.45</v>
      </c>
      <c r="AH30" s="23">
        <v>1.18</v>
      </c>
      <c r="AI30" s="23">
        <v>6.99</v>
      </c>
      <c r="AJ30" s="20">
        <v>0</v>
      </c>
      <c r="AK30" s="20">
        <v>143.88999999999999</v>
      </c>
      <c r="AL30" s="20">
        <v>121.27</v>
      </c>
      <c r="AM30" s="20">
        <v>209.24</v>
      </c>
      <c r="AN30" s="20">
        <v>144.30000000000001</v>
      </c>
      <c r="AO30" s="20">
        <v>60.19</v>
      </c>
      <c r="AP30" s="20">
        <v>107.38</v>
      </c>
      <c r="AQ30" s="20">
        <v>31.57</v>
      </c>
      <c r="AR30" s="20">
        <v>135.97999999999999</v>
      </c>
      <c r="AS30" s="20">
        <v>137.63</v>
      </c>
      <c r="AT30" s="20">
        <v>158.66999999999999</v>
      </c>
      <c r="AU30" s="20">
        <v>248.69</v>
      </c>
      <c r="AV30" s="20">
        <v>70.790000000000006</v>
      </c>
      <c r="AW30" s="20">
        <v>108.23</v>
      </c>
      <c r="AX30" s="20">
        <v>646.80999999999995</v>
      </c>
      <c r="AY30" s="20">
        <v>0.61</v>
      </c>
      <c r="AZ30" s="20">
        <v>177.68</v>
      </c>
      <c r="BA30" s="20">
        <v>151.63</v>
      </c>
      <c r="BB30" s="20">
        <v>95.33</v>
      </c>
      <c r="BC30" s="20">
        <v>54.13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0.18</v>
      </c>
      <c r="BL30" s="20">
        <v>0</v>
      </c>
      <c r="BM30" s="20">
        <v>0.12</v>
      </c>
      <c r="BN30" s="20">
        <v>0.01</v>
      </c>
      <c r="BO30" s="20">
        <v>0.02</v>
      </c>
      <c r="BP30" s="20">
        <v>0</v>
      </c>
      <c r="BQ30" s="20">
        <v>0</v>
      </c>
      <c r="BR30" s="20">
        <v>0</v>
      </c>
      <c r="BS30" s="20">
        <v>0.67</v>
      </c>
      <c r="BT30" s="20">
        <v>0</v>
      </c>
      <c r="BU30" s="20">
        <v>0</v>
      </c>
      <c r="BV30" s="20">
        <v>1.83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93.82</v>
      </c>
      <c r="CC30" s="24"/>
      <c r="CD30" s="24"/>
      <c r="CE30" s="20">
        <v>11.87</v>
      </c>
      <c r="CF30" s="20"/>
      <c r="CG30" s="20">
        <v>1.79</v>
      </c>
      <c r="CH30" s="20">
        <v>0.79</v>
      </c>
      <c r="CI30" s="20">
        <v>1.29</v>
      </c>
      <c r="CJ30" s="20">
        <v>113.53</v>
      </c>
      <c r="CK30" s="20">
        <v>43.24</v>
      </c>
      <c r="CL30" s="20">
        <v>78.38</v>
      </c>
      <c r="CM30" s="20">
        <v>2.0099999999999998</v>
      </c>
      <c r="CN30" s="20">
        <v>1.81</v>
      </c>
      <c r="CO30" s="20">
        <v>1.91</v>
      </c>
      <c r="CP30" s="20">
        <v>0</v>
      </c>
      <c r="CQ30" s="20">
        <v>0.24</v>
      </c>
      <c r="CR30" s="28"/>
    </row>
    <row r="31" spans="1:96" s="26" customFormat="1" ht="31.5" x14ac:dyDescent="0.25">
      <c r="A31" s="21" t="str">
        <f>"4/11"</f>
        <v>4/11</v>
      </c>
      <c r="B31" s="27" t="s">
        <v>225</v>
      </c>
      <c r="C31" s="23" t="str">
        <f>"10"</f>
        <v>10</v>
      </c>
      <c r="D31" s="23">
        <v>7.0000000000000007E-2</v>
      </c>
      <c r="E31" s="23">
        <v>0</v>
      </c>
      <c r="F31" s="23">
        <v>0.45</v>
      </c>
      <c r="G31" s="23">
        <v>0.45</v>
      </c>
      <c r="H31" s="23">
        <v>0.48</v>
      </c>
      <c r="I31" s="23">
        <v>6.1243595500000003</v>
      </c>
      <c r="J31" s="23">
        <v>0.06</v>
      </c>
      <c r="K31" s="23">
        <v>0.28999999999999998</v>
      </c>
      <c r="L31" s="23">
        <v>0</v>
      </c>
      <c r="M31" s="23">
        <v>0</v>
      </c>
      <c r="N31" s="23">
        <v>0.13</v>
      </c>
      <c r="O31" s="23">
        <v>0.28999999999999998</v>
      </c>
      <c r="P31" s="23">
        <v>0.06</v>
      </c>
      <c r="Q31" s="23">
        <v>0</v>
      </c>
      <c r="R31" s="23">
        <v>0</v>
      </c>
      <c r="S31" s="23">
        <v>0</v>
      </c>
      <c r="T31" s="23">
        <v>0.12</v>
      </c>
      <c r="U31" s="23">
        <v>38.57</v>
      </c>
      <c r="V31" s="23">
        <v>3.75</v>
      </c>
      <c r="W31" s="23">
        <v>0.91</v>
      </c>
      <c r="X31" s="23">
        <v>0.54</v>
      </c>
      <c r="Y31" s="23">
        <v>1.33</v>
      </c>
      <c r="Z31" s="23">
        <v>0.02</v>
      </c>
      <c r="AA31" s="23">
        <v>0</v>
      </c>
      <c r="AB31" s="23">
        <v>108</v>
      </c>
      <c r="AC31" s="23">
        <v>20</v>
      </c>
      <c r="AD31" s="23">
        <v>0.21</v>
      </c>
      <c r="AE31" s="23">
        <v>0</v>
      </c>
      <c r="AF31" s="23">
        <v>0</v>
      </c>
      <c r="AG31" s="23">
        <v>0.01</v>
      </c>
      <c r="AH31" s="23">
        <v>0.03</v>
      </c>
      <c r="AI31" s="23">
        <v>0.05</v>
      </c>
      <c r="AJ31" s="20">
        <v>0</v>
      </c>
      <c r="AK31" s="20">
        <v>2.5</v>
      </c>
      <c r="AL31" s="20">
        <v>2.2400000000000002</v>
      </c>
      <c r="AM31" s="20">
        <v>3.99</v>
      </c>
      <c r="AN31" s="20">
        <v>1.48</v>
      </c>
      <c r="AO31" s="20">
        <v>0.76</v>
      </c>
      <c r="AP31" s="20">
        <v>1.69</v>
      </c>
      <c r="AQ31" s="20">
        <v>0.52</v>
      </c>
      <c r="AR31" s="20">
        <v>2.5099999999999998</v>
      </c>
      <c r="AS31" s="20">
        <v>1.93</v>
      </c>
      <c r="AT31" s="20">
        <v>2.17</v>
      </c>
      <c r="AU31" s="20">
        <v>2.82</v>
      </c>
      <c r="AV31" s="20">
        <v>1.02</v>
      </c>
      <c r="AW31" s="20">
        <v>1.83</v>
      </c>
      <c r="AX31" s="20">
        <v>15.89</v>
      </c>
      <c r="AY31" s="20">
        <v>0</v>
      </c>
      <c r="AZ31" s="20">
        <v>4.57</v>
      </c>
      <c r="BA31" s="20">
        <v>2.5299999999999998</v>
      </c>
      <c r="BB31" s="20">
        <v>1.28</v>
      </c>
      <c r="BC31" s="20">
        <v>1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0.03</v>
      </c>
      <c r="BL31" s="20">
        <v>0</v>
      </c>
      <c r="BM31" s="20">
        <v>0.02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0.11</v>
      </c>
      <c r="BT31" s="20">
        <v>0</v>
      </c>
      <c r="BU31" s="20">
        <v>0</v>
      </c>
      <c r="BV31" s="20">
        <v>0.26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9.9499999999999993</v>
      </c>
      <c r="CC31" s="24"/>
      <c r="CD31" s="24"/>
      <c r="CE31" s="20">
        <v>18</v>
      </c>
      <c r="CF31" s="20"/>
      <c r="CG31" s="20">
        <v>4.16</v>
      </c>
      <c r="CH31" s="20">
        <v>2.16</v>
      </c>
      <c r="CI31" s="20">
        <v>3.16</v>
      </c>
      <c r="CJ31" s="20">
        <v>32.18</v>
      </c>
      <c r="CK31" s="20">
        <v>10.33</v>
      </c>
      <c r="CL31" s="20">
        <v>21.26</v>
      </c>
      <c r="CM31" s="20">
        <v>1.1200000000000001</v>
      </c>
      <c r="CN31" s="20">
        <v>0.64</v>
      </c>
      <c r="CO31" s="20">
        <v>0.89</v>
      </c>
      <c r="CP31" s="20">
        <v>0</v>
      </c>
      <c r="CQ31" s="20">
        <v>0.1</v>
      </c>
      <c r="CR31" s="28"/>
    </row>
    <row r="32" spans="1:96" s="20" customFormat="1" x14ac:dyDescent="0.25">
      <c r="A32" s="21" t="str">
        <f>"23/12"</f>
        <v>23/12</v>
      </c>
      <c r="B32" s="27" t="s">
        <v>226</v>
      </c>
      <c r="C32" s="23" t="str">
        <f>"40"</f>
        <v>40</v>
      </c>
      <c r="D32" s="23">
        <v>2.4300000000000002</v>
      </c>
      <c r="E32" s="23">
        <v>0.54</v>
      </c>
      <c r="F32" s="23">
        <v>2.9</v>
      </c>
      <c r="G32" s="23">
        <v>2</v>
      </c>
      <c r="H32" s="23">
        <v>22.4</v>
      </c>
      <c r="I32" s="23">
        <v>123.39848389333321</v>
      </c>
      <c r="J32" s="23">
        <v>0.87</v>
      </c>
      <c r="K32" s="23">
        <v>1.18</v>
      </c>
      <c r="L32" s="23">
        <v>0</v>
      </c>
      <c r="M32" s="23">
        <v>0</v>
      </c>
      <c r="N32" s="23">
        <v>10.34</v>
      </c>
      <c r="O32" s="23">
        <v>11.46</v>
      </c>
      <c r="P32" s="23">
        <v>0.6</v>
      </c>
      <c r="Q32" s="23">
        <v>0</v>
      </c>
      <c r="R32" s="23">
        <v>0</v>
      </c>
      <c r="S32" s="23">
        <v>0.04</v>
      </c>
      <c r="T32" s="23">
        <v>0.17</v>
      </c>
      <c r="U32" s="23">
        <v>8.51</v>
      </c>
      <c r="V32" s="23">
        <v>31.86</v>
      </c>
      <c r="W32" s="23">
        <v>9.67</v>
      </c>
      <c r="X32" s="23">
        <v>3.7</v>
      </c>
      <c r="Y32" s="23">
        <v>23.62</v>
      </c>
      <c r="Z32" s="23">
        <v>0.28999999999999998</v>
      </c>
      <c r="AA32" s="23">
        <v>9.6</v>
      </c>
      <c r="AB32" s="23">
        <v>3.75</v>
      </c>
      <c r="AC32" s="23">
        <v>16.8</v>
      </c>
      <c r="AD32" s="23">
        <v>1.1200000000000001</v>
      </c>
      <c r="AE32" s="23">
        <v>0.02</v>
      </c>
      <c r="AF32" s="23">
        <v>0.03</v>
      </c>
      <c r="AG32" s="23">
        <v>0.19</v>
      </c>
      <c r="AH32" s="23">
        <v>0.74</v>
      </c>
      <c r="AI32" s="23">
        <v>0.01</v>
      </c>
      <c r="AJ32" s="20">
        <v>0</v>
      </c>
      <c r="AK32" s="20">
        <v>167.17</v>
      </c>
      <c r="AL32" s="20">
        <v>140.53</v>
      </c>
      <c r="AM32" s="20">
        <v>266.43</v>
      </c>
      <c r="AN32" s="20">
        <v>164.03</v>
      </c>
      <c r="AO32" s="20">
        <v>69.59</v>
      </c>
      <c r="AP32" s="20">
        <v>121.92</v>
      </c>
      <c r="AQ32" s="20">
        <v>38.409999999999997</v>
      </c>
      <c r="AR32" s="20">
        <v>158.9</v>
      </c>
      <c r="AS32" s="20">
        <v>144.86000000000001</v>
      </c>
      <c r="AT32" s="20">
        <v>165.57</v>
      </c>
      <c r="AU32" s="20">
        <v>209.57</v>
      </c>
      <c r="AV32" s="20">
        <v>85.73</v>
      </c>
      <c r="AW32" s="20">
        <v>128.91</v>
      </c>
      <c r="AX32" s="20">
        <v>787.82</v>
      </c>
      <c r="AY32" s="20">
        <v>0.56000000000000005</v>
      </c>
      <c r="AZ32" s="20">
        <v>237.25</v>
      </c>
      <c r="BA32" s="20">
        <v>172.43</v>
      </c>
      <c r="BB32" s="20">
        <v>100.38</v>
      </c>
      <c r="BC32" s="20">
        <v>64.19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0.1</v>
      </c>
      <c r="BL32" s="20">
        <v>0</v>
      </c>
      <c r="BM32" s="20">
        <v>7.0000000000000007E-2</v>
      </c>
      <c r="BN32" s="20">
        <v>0</v>
      </c>
      <c r="BO32" s="20">
        <v>0.01</v>
      </c>
      <c r="BP32" s="20">
        <v>0</v>
      </c>
      <c r="BQ32" s="20">
        <v>0</v>
      </c>
      <c r="BR32" s="20">
        <v>0</v>
      </c>
      <c r="BS32" s="20">
        <v>0.38</v>
      </c>
      <c r="BT32" s="20">
        <v>0</v>
      </c>
      <c r="BU32" s="20">
        <v>0</v>
      </c>
      <c r="BV32" s="20">
        <v>1.08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16.309999999999999</v>
      </c>
      <c r="CC32" s="24"/>
      <c r="CD32" s="24"/>
      <c r="CE32" s="20">
        <v>10.23</v>
      </c>
      <c r="CG32" s="20">
        <v>4.47</v>
      </c>
      <c r="CH32" s="20">
        <v>2.2000000000000002</v>
      </c>
      <c r="CI32" s="20">
        <v>3.33</v>
      </c>
      <c r="CJ32" s="20">
        <v>1096.8</v>
      </c>
      <c r="CK32" s="20">
        <v>532.29</v>
      </c>
      <c r="CL32" s="20">
        <v>814.55</v>
      </c>
      <c r="CM32" s="20">
        <v>8.58</v>
      </c>
      <c r="CN32" s="20">
        <v>6.08</v>
      </c>
      <c r="CO32" s="20">
        <v>7.36</v>
      </c>
      <c r="CP32" s="20">
        <v>10.88</v>
      </c>
      <c r="CQ32" s="20">
        <v>0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6.7</v>
      </c>
      <c r="E33" s="33">
        <v>1.1299999999999999</v>
      </c>
      <c r="F33" s="33">
        <v>7.3</v>
      </c>
      <c r="G33" s="33">
        <v>5.88</v>
      </c>
      <c r="H33" s="33">
        <v>48.35</v>
      </c>
      <c r="I33" s="33">
        <v>281.2</v>
      </c>
      <c r="J33" s="33">
        <v>1.75</v>
      </c>
      <c r="K33" s="33">
        <v>3.69</v>
      </c>
      <c r="L33" s="33">
        <v>0</v>
      </c>
      <c r="M33" s="33">
        <v>0</v>
      </c>
      <c r="N33" s="33">
        <v>18.75</v>
      </c>
      <c r="O33" s="33">
        <v>27.27</v>
      </c>
      <c r="P33" s="33">
        <v>2.33</v>
      </c>
      <c r="Q33" s="33">
        <v>0</v>
      </c>
      <c r="R33" s="33">
        <v>0</v>
      </c>
      <c r="S33" s="33">
        <v>0.35</v>
      </c>
      <c r="T33" s="33">
        <v>1.57</v>
      </c>
      <c r="U33" s="33">
        <v>138.27000000000001</v>
      </c>
      <c r="V33" s="33">
        <v>216.84</v>
      </c>
      <c r="W33" s="33">
        <v>41.11</v>
      </c>
      <c r="X33" s="33">
        <v>14.49</v>
      </c>
      <c r="Y33" s="33">
        <v>55.27</v>
      </c>
      <c r="Z33" s="33">
        <v>0.94</v>
      </c>
      <c r="AA33" s="33">
        <v>19.36</v>
      </c>
      <c r="AB33" s="33">
        <v>124.44</v>
      </c>
      <c r="AC33" s="33">
        <v>54.63</v>
      </c>
      <c r="AD33" s="33">
        <v>3.12</v>
      </c>
      <c r="AE33" s="33">
        <v>0.05</v>
      </c>
      <c r="AF33" s="33">
        <v>7.0000000000000007E-2</v>
      </c>
      <c r="AG33" s="33">
        <v>0.65</v>
      </c>
      <c r="AH33" s="33">
        <v>1.95</v>
      </c>
      <c r="AI33" s="33">
        <v>7.04</v>
      </c>
      <c r="AJ33" s="34">
        <v>0</v>
      </c>
      <c r="AK33" s="34">
        <v>377.42</v>
      </c>
      <c r="AL33" s="34">
        <v>330.5</v>
      </c>
      <c r="AM33" s="34">
        <v>581.45000000000005</v>
      </c>
      <c r="AN33" s="34">
        <v>343.57</v>
      </c>
      <c r="AO33" s="34">
        <v>150.55000000000001</v>
      </c>
      <c r="AP33" s="34">
        <v>271.01</v>
      </c>
      <c r="AQ33" s="34">
        <v>85.64</v>
      </c>
      <c r="AR33" s="34">
        <v>369.78</v>
      </c>
      <c r="AS33" s="34">
        <v>329.31</v>
      </c>
      <c r="AT33" s="34">
        <v>389.04</v>
      </c>
      <c r="AU33" s="34">
        <v>512.76</v>
      </c>
      <c r="AV33" s="34">
        <v>184.68</v>
      </c>
      <c r="AW33" s="34">
        <v>286.99</v>
      </c>
      <c r="AX33" s="34">
        <v>1852.1</v>
      </c>
      <c r="AY33" s="34">
        <v>1.17</v>
      </c>
      <c r="AZ33" s="34">
        <v>550.35</v>
      </c>
      <c r="BA33" s="34">
        <v>383.48</v>
      </c>
      <c r="BB33" s="34">
        <v>234.75</v>
      </c>
      <c r="BC33" s="34">
        <v>149.25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0.33</v>
      </c>
      <c r="BL33" s="34">
        <v>0</v>
      </c>
      <c r="BM33" s="34">
        <v>0.2</v>
      </c>
      <c r="BN33" s="34">
        <v>0.01</v>
      </c>
      <c r="BO33" s="34">
        <v>0.03</v>
      </c>
      <c r="BP33" s="34">
        <v>0</v>
      </c>
      <c r="BQ33" s="34">
        <v>0</v>
      </c>
      <c r="BR33" s="34">
        <v>0</v>
      </c>
      <c r="BS33" s="34">
        <v>1.17</v>
      </c>
      <c r="BT33" s="34">
        <v>0</v>
      </c>
      <c r="BU33" s="34">
        <v>0</v>
      </c>
      <c r="BV33" s="34">
        <v>3.23</v>
      </c>
      <c r="BW33" s="34">
        <v>0.01</v>
      </c>
      <c r="BX33" s="34">
        <v>0</v>
      </c>
      <c r="BY33" s="34">
        <v>0</v>
      </c>
      <c r="BZ33" s="34">
        <v>0</v>
      </c>
      <c r="CA33" s="34">
        <v>0</v>
      </c>
      <c r="CB33" s="34">
        <v>327.94</v>
      </c>
      <c r="CC33" s="25"/>
      <c r="CD33" s="25">
        <f>$I$33/$I$35*100</f>
        <v>26.780952380952378</v>
      </c>
      <c r="CE33" s="34">
        <v>40.1</v>
      </c>
      <c r="CF33" s="34"/>
      <c r="CG33" s="34">
        <v>13.5</v>
      </c>
      <c r="CH33" s="34">
        <v>8.24</v>
      </c>
      <c r="CI33" s="34">
        <v>10.87</v>
      </c>
      <c r="CJ33" s="34">
        <v>4434.1099999999997</v>
      </c>
      <c r="CK33" s="34">
        <v>1820.57</v>
      </c>
      <c r="CL33" s="34">
        <v>3127.34</v>
      </c>
      <c r="CM33" s="34">
        <v>67.58</v>
      </c>
      <c r="CN33" s="34">
        <v>50.89</v>
      </c>
      <c r="CO33" s="34">
        <v>59.27</v>
      </c>
      <c r="CP33" s="34">
        <v>15.88</v>
      </c>
      <c r="CQ33" s="34">
        <v>0.34</v>
      </c>
    </row>
    <row r="34" spans="1:95" s="30" customFormat="1" x14ac:dyDescent="0.25">
      <c r="A34" s="31"/>
      <c r="B34" s="32" t="s">
        <v>117</v>
      </c>
      <c r="C34" s="33"/>
      <c r="D34" s="33">
        <v>39.24</v>
      </c>
      <c r="E34" s="33">
        <v>16.91</v>
      </c>
      <c r="F34" s="33">
        <v>30.04</v>
      </c>
      <c r="G34" s="33">
        <v>17.489999999999998</v>
      </c>
      <c r="H34" s="33">
        <v>186.44</v>
      </c>
      <c r="I34" s="33">
        <v>1153.29</v>
      </c>
      <c r="J34" s="33">
        <v>9.0500000000000007</v>
      </c>
      <c r="K34" s="33">
        <v>9.44</v>
      </c>
      <c r="L34" s="33">
        <v>0</v>
      </c>
      <c r="M34" s="33">
        <v>0</v>
      </c>
      <c r="N34" s="33">
        <v>58.32</v>
      </c>
      <c r="O34" s="33">
        <v>113.69</v>
      </c>
      <c r="P34" s="33">
        <v>14.43</v>
      </c>
      <c r="Q34" s="33">
        <v>0</v>
      </c>
      <c r="R34" s="33">
        <v>0</v>
      </c>
      <c r="S34" s="33">
        <v>3.13</v>
      </c>
      <c r="T34" s="33">
        <v>9.3000000000000007</v>
      </c>
      <c r="U34" s="33">
        <v>866.85</v>
      </c>
      <c r="V34" s="33">
        <v>1425.24</v>
      </c>
      <c r="W34" s="33">
        <v>175.88</v>
      </c>
      <c r="X34" s="33">
        <v>138.69999999999999</v>
      </c>
      <c r="Y34" s="33">
        <v>477.56</v>
      </c>
      <c r="Z34" s="33">
        <v>6.01</v>
      </c>
      <c r="AA34" s="33">
        <v>83.51</v>
      </c>
      <c r="AB34" s="33">
        <v>3622.46</v>
      </c>
      <c r="AC34" s="33">
        <v>829.66</v>
      </c>
      <c r="AD34" s="33">
        <v>9.64</v>
      </c>
      <c r="AE34" s="33">
        <v>0.56000000000000005</v>
      </c>
      <c r="AF34" s="33">
        <v>0.39</v>
      </c>
      <c r="AG34" s="33">
        <v>6.67</v>
      </c>
      <c r="AH34" s="33">
        <v>15.2</v>
      </c>
      <c r="AI34" s="33">
        <v>127.76</v>
      </c>
      <c r="AJ34" s="34">
        <v>0</v>
      </c>
      <c r="AK34" s="34">
        <v>2033.87</v>
      </c>
      <c r="AL34" s="34">
        <v>1702.55</v>
      </c>
      <c r="AM34" s="34">
        <v>3341.41</v>
      </c>
      <c r="AN34" s="34">
        <v>2455.86</v>
      </c>
      <c r="AO34" s="34">
        <v>886.63</v>
      </c>
      <c r="AP34" s="34">
        <v>1667.93</v>
      </c>
      <c r="AQ34" s="34">
        <v>466.22</v>
      </c>
      <c r="AR34" s="34">
        <v>1184.1099999999999</v>
      </c>
      <c r="AS34" s="34">
        <v>1360.04</v>
      </c>
      <c r="AT34" s="34">
        <v>1275.3499999999999</v>
      </c>
      <c r="AU34" s="34">
        <v>1631.93</v>
      </c>
      <c r="AV34" s="34">
        <v>1201.8900000000001</v>
      </c>
      <c r="AW34" s="34">
        <v>927.54</v>
      </c>
      <c r="AX34" s="34">
        <v>5436.41</v>
      </c>
      <c r="AY34" s="34">
        <v>1.76</v>
      </c>
      <c r="AZ34" s="34">
        <v>1679.44</v>
      </c>
      <c r="BA34" s="34">
        <v>1195.83</v>
      </c>
      <c r="BB34" s="34">
        <v>760.77</v>
      </c>
      <c r="BC34" s="34">
        <v>438.15</v>
      </c>
      <c r="BD34" s="34">
        <v>0.26</v>
      </c>
      <c r="BE34" s="34">
        <v>0.06</v>
      </c>
      <c r="BF34" s="34">
        <v>0.05</v>
      </c>
      <c r="BG34" s="34">
        <v>0.13</v>
      </c>
      <c r="BH34" s="34">
        <v>0.17</v>
      </c>
      <c r="BI34" s="34">
        <v>0.54</v>
      </c>
      <c r="BJ34" s="34">
        <v>0</v>
      </c>
      <c r="BK34" s="34">
        <v>2.78</v>
      </c>
      <c r="BL34" s="34">
        <v>0</v>
      </c>
      <c r="BM34" s="34">
        <v>1.08</v>
      </c>
      <c r="BN34" s="34">
        <v>0.05</v>
      </c>
      <c r="BO34" s="34">
        <v>0.09</v>
      </c>
      <c r="BP34" s="34">
        <v>0</v>
      </c>
      <c r="BQ34" s="34">
        <v>0.06</v>
      </c>
      <c r="BR34" s="34">
        <v>0.21</v>
      </c>
      <c r="BS34" s="34">
        <v>5.0599999999999996</v>
      </c>
      <c r="BT34" s="34">
        <v>0</v>
      </c>
      <c r="BU34" s="34">
        <v>0</v>
      </c>
      <c r="BV34" s="34">
        <v>9.51</v>
      </c>
      <c r="BW34" s="34">
        <v>0.06</v>
      </c>
      <c r="BX34" s="34">
        <v>0</v>
      </c>
      <c r="BY34" s="34">
        <v>0</v>
      </c>
      <c r="BZ34" s="34">
        <v>0</v>
      </c>
      <c r="CA34" s="34">
        <v>0</v>
      </c>
      <c r="CB34" s="34">
        <v>1407.52</v>
      </c>
      <c r="CC34" s="25"/>
      <c r="CD34" s="25"/>
      <c r="CE34" s="34">
        <v>687.25</v>
      </c>
      <c r="CF34" s="34"/>
      <c r="CG34" s="34">
        <v>338.85</v>
      </c>
      <c r="CH34" s="34">
        <v>108.91</v>
      </c>
      <c r="CI34" s="34">
        <v>223.88</v>
      </c>
      <c r="CJ34" s="34">
        <v>14296.76</v>
      </c>
      <c r="CK34" s="34">
        <v>5886.15</v>
      </c>
      <c r="CL34" s="34">
        <v>10091.459999999999</v>
      </c>
      <c r="CM34" s="34">
        <v>343.52</v>
      </c>
      <c r="CN34" s="34">
        <v>237.74</v>
      </c>
      <c r="CO34" s="34">
        <v>290.7</v>
      </c>
      <c r="CP34" s="34">
        <v>35.76</v>
      </c>
      <c r="CQ34" s="34">
        <v>1.78</v>
      </c>
    </row>
    <row r="35" spans="1:95" ht="47.25" x14ac:dyDescent="0.25">
      <c r="A35" s="21"/>
      <c r="B35" s="27" t="s">
        <v>118</v>
      </c>
      <c r="C35" s="23"/>
      <c r="D35" s="23">
        <v>31.5</v>
      </c>
      <c r="E35" s="23">
        <v>0</v>
      </c>
      <c r="F35" s="23">
        <v>35.25</v>
      </c>
      <c r="G35" s="23">
        <v>0</v>
      </c>
      <c r="H35" s="23">
        <v>152.25</v>
      </c>
      <c r="I35" s="23">
        <v>1050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337.5</v>
      </c>
      <c r="AD35" s="23">
        <v>0</v>
      </c>
      <c r="AE35" s="23">
        <v>0.60000000000000009</v>
      </c>
      <c r="AF35" s="23">
        <v>0.67500000000000004</v>
      </c>
      <c r="AG35" s="23"/>
      <c r="AH35" s="23"/>
      <c r="AI35" s="23">
        <v>33.75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7.740000000000002</v>
      </c>
      <c r="E36" s="23">
        <f t="shared" si="0"/>
        <v>16.91</v>
      </c>
      <c r="F36" s="23">
        <f t="shared" si="0"/>
        <v>-5.2100000000000009</v>
      </c>
      <c r="G36" s="23">
        <f t="shared" si="0"/>
        <v>17.489999999999998</v>
      </c>
      <c r="H36" s="23">
        <f t="shared" si="0"/>
        <v>34.19</v>
      </c>
      <c r="I36" s="23">
        <f t="shared" si="0"/>
        <v>103.28999999999996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1425.24</v>
      </c>
      <c r="W36" s="23">
        <f t="shared" si="1"/>
        <v>175.88</v>
      </c>
      <c r="X36" s="23">
        <f t="shared" si="1"/>
        <v>138.69999999999999</v>
      </c>
      <c r="Y36" s="23">
        <f t="shared" si="1"/>
        <v>477.56</v>
      </c>
      <c r="Z36" s="23">
        <f t="shared" si="1"/>
        <v>6.01</v>
      </c>
      <c r="AA36" s="23">
        <f t="shared" si="1"/>
        <v>83.51</v>
      </c>
      <c r="AB36" s="23">
        <f t="shared" si="1"/>
        <v>3622.46</v>
      </c>
      <c r="AC36" s="23">
        <f t="shared" si="1"/>
        <v>492.15999999999997</v>
      </c>
      <c r="AD36" s="23">
        <f t="shared" si="1"/>
        <v>9.64</v>
      </c>
      <c r="AE36" s="23">
        <f t="shared" si="1"/>
        <v>-4.0000000000000036E-2</v>
      </c>
      <c r="AF36" s="23">
        <f t="shared" si="1"/>
        <v>-0.28500000000000003</v>
      </c>
      <c r="AG36" s="23"/>
      <c r="AH36" s="23"/>
      <c r="AI36" s="23">
        <f>AI34-AI35</f>
        <v>94.01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223.88</v>
      </c>
      <c r="CJ36" s="20"/>
      <c r="CK36" s="20"/>
      <c r="CL36" s="20">
        <f>CL34-CL35</f>
        <v>10091.459999999999</v>
      </c>
      <c r="CM36" s="20"/>
      <c r="CN36" s="20"/>
      <c r="CO36" s="20">
        <f>CO34-CO35</f>
        <v>290.7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14</v>
      </c>
      <c r="E37" s="23"/>
      <c r="F37" s="23">
        <v>24</v>
      </c>
      <c r="G37" s="23"/>
      <c r="H37" s="23">
        <v>62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227</v>
      </c>
      <c r="D6" s="55" t="s">
        <v>217</v>
      </c>
      <c r="E6" s="56">
        <v>130</v>
      </c>
      <c r="F6" s="57"/>
      <c r="G6" s="56">
        <v>219.19880319999999</v>
      </c>
      <c r="H6" s="56">
        <v>5.66</v>
      </c>
      <c r="I6" s="56">
        <v>7.17</v>
      </c>
      <c r="J6" s="58">
        <v>33.130000000000003</v>
      </c>
    </row>
    <row r="7" spans="1:10" x14ac:dyDescent="0.25">
      <c r="A7" s="52"/>
      <c r="B7" s="59" t="s">
        <v>139</v>
      </c>
      <c r="C7" s="53"/>
      <c r="D7" s="55"/>
      <c r="E7" s="56"/>
      <c r="F7" s="57"/>
      <c r="G7" s="56"/>
      <c r="H7" s="56"/>
      <c r="I7" s="56"/>
      <c r="J7" s="58"/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228</v>
      </c>
      <c r="D16" s="55" t="s">
        <v>219</v>
      </c>
      <c r="E16" s="56">
        <v>150</v>
      </c>
      <c r="F16" s="57"/>
      <c r="G16" s="56">
        <v>111.5004</v>
      </c>
      <c r="H16" s="56">
        <v>6.21</v>
      </c>
      <c r="I16" s="56">
        <v>4.51</v>
      </c>
      <c r="J16" s="58">
        <v>11.85</v>
      </c>
    </row>
    <row r="17" spans="1:10" x14ac:dyDescent="0.25">
      <c r="A17" s="52"/>
      <c r="B17" s="59" t="s">
        <v>146</v>
      </c>
      <c r="C17" s="54" t="s">
        <v>229</v>
      </c>
      <c r="D17" s="55" t="s">
        <v>220</v>
      </c>
      <c r="E17" s="56">
        <v>70</v>
      </c>
      <c r="F17" s="57"/>
      <c r="G17" s="56">
        <v>99.524333999999982</v>
      </c>
      <c r="H17" s="56">
        <v>11.51</v>
      </c>
      <c r="I17" s="56">
        <v>3.69</v>
      </c>
      <c r="J17" s="58">
        <v>4.96</v>
      </c>
    </row>
    <row r="18" spans="1:10" x14ac:dyDescent="0.25">
      <c r="A18" s="52"/>
      <c r="B18" s="59" t="s">
        <v>148</v>
      </c>
      <c r="C18" s="54" t="s">
        <v>230</v>
      </c>
      <c r="D18" s="55" t="s">
        <v>221</v>
      </c>
      <c r="E18" s="56">
        <v>150</v>
      </c>
      <c r="F18" s="57"/>
      <c r="G18" s="56">
        <v>132.05653442249999</v>
      </c>
      <c r="H18" s="56">
        <v>2.88</v>
      </c>
      <c r="I18" s="56">
        <v>4.63</v>
      </c>
      <c r="J18" s="58">
        <v>20.5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200</v>
      </c>
      <c r="F19" s="57"/>
      <c r="G19" s="56">
        <v>74.31777000000001</v>
      </c>
      <c r="H19" s="56">
        <v>0.24</v>
      </c>
      <c r="I19" s="56">
        <v>0.1</v>
      </c>
      <c r="J19" s="58">
        <v>19.489999999999998</v>
      </c>
    </row>
    <row r="20" spans="1:10" ht="30" x14ac:dyDescent="0.25">
      <c r="A20" s="52"/>
      <c r="B20" s="59" t="s">
        <v>152</v>
      </c>
      <c r="C20" s="54" t="s">
        <v>232</v>
      </c>
      <c r="D20" s="55" t="s">
        <v>223</v>
      </c>
      <c r="E20" s="56">
        <v>30</v>
      </c>
      <c r="F20" s="57"/>
      <c r="G20" s="56">
        <v>22.901482799999997</v>
      </c>
      <c r="H20" s="56">
        <v>0.4</v>
      </c>
      <c r="I20" s="56">
        <v>1.79</v>
      </c>
      <c r="J20" s="58">
        <v>1.53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200</v>
      </c>
      <c r="F24" s="57"/>
      <c r="G24" s="56">
        <v>19.219472</v>
      </c>
      <c r="H24" s="56">
        <v>0.08</v>
      </c>
      <c r="I24" s="56">
        <v>0.02</v>
      </c>
      <c r="J24" s="58">
        <v>4.95</v>
      </c>
    </row>
    <row r="25" spans="1:10" x14ac:dyDescent="0.25">
      <c r="A25" s="52"/>
      <c r="B25" s="74"/>
      <c r="C25" s="80" t="s">
        <v>233</v>
      </c>
      <c r="D25" s="75" t="s">
        <v>224</v>
      </c>
      <c r="E25" s="76">
        <v>100</v>
      </c>
      <c r="F25" s="77"/>
      <c r="G25" s="76">
        <v>87.681988731707349</v>
      </c>
      <c r="H25" s="76">
        <v>2.79</v>
      </c>
      <c r="I25" s="76">
        <v>3.8</v>
      </c>
      <c r="J25" s="78">
        <v>11.15</v>
      </c>
    </row>
    <row r="26" spans="1:10" ht="15.75" thickBot="1" x14ac:dyDescent="0.3">
      <c r="A26" s="60"/>
      <c r="B26" s="61"/>
      <c r="C26" s="86" t="s">
        <v>234</v>
      </c>
      <c r="D26" s="62" t="s">
        <v>225</v>
      </c>
      <c r="E26" s="63">
        <v>10</v>
      </c>
      <c r="F26" s="64"/>
      <c r="G26" s="63">
        <v>6.1243595500000003</v>
      </c>
      <c r="H26" s="63">
        <v>7.0000000000000007E-2</v>
      </c>
      <c r="I26" s="63">
        <v>0.45</v>
      </c>
      <c r="J26" s="65">
        <v>0.48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45168.355497685188</v>
      </c>
    </row>
    <row r="2" spans="1:2" ht="12.75" customHeight="1" x14ac:dyDescent="0.2">
      <c r="A2" s="83" t="s">
        <v>161</v>
      </c>
      <c r="B2" s="84">
        <v>45176.474317129629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U36"/>
  <sheetViews>
    <sheetView workbookViewId="0">
      <selection activeCell="H8" sqref="H8:H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167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"28 августа 2023 г."</f>
        <v>28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(2)'!B3&lt;&gt;"",'Dop (2)'!B3,"")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63" x14ac:dyDescent="0.25">
      <c r="A11" s="21" t="str">
        <f>"9/4"</f>
        <v>9/4</v>
      </c>
      <c r="B11" s="27" t="s">
        <v>168</v>
      </c>
      <c r="C11" s="23" t="str">
        <f>"220"</f>
        <v>220</v>
      </c>
      <c r="D11" s="23">
        <v>3.32</v>
      </c>
      <c r="E11" s="23">
        <v>0</v>
      </c>
      <c r="F11" s="23">
        <v>5.86</v>
      </c>
      <c r="G11" s="23">
        <v>5.86</v>
      </c>
      <c r="H11" s="23">
        <v>35.229999999999997</v>
      </c>
      <c r="I11" s="23">
        <v>207.46144319999996</v>
      </c>
      <c r="J11" s="23">
        <v>0.83</v>
      </c>
      <c r="K11" s="23">
        <v>3.58</v>
      </c>
      <c r="L11" s="23">
        <v>0</v>
      </c>
      <c r="M11" s="23">
        <v>0</v>
      </c>
      <c r="N11" s="23">
        <v>0.33</v>
      </c>
      <c r="O11" s="23">
        <v>33.520000000000003</v>
      </c>
      <c r="P11" s="23">
        <v>1.38</v>
      </c>
      <c r="Q11" s="23">
        <v>0</v>
      </c>
      <c r="R11" s="23">
        <v>0</v>
      </c>
      <c r="S11" s="23">
        <v>0</v>
      </c>
      <c r="T11" s="23">
        <v>0.89</v>
      </c>
      <c r="U11" s="23">
        <v>216.53</v>
      </c>
      <c r="V11" s="23">
        <v>47.97</v>
      </c>
      <c r="W11" s="23">
        <v>5.72</v>
      </c>
      <c r="X11" s="23">
        <v>23.1</v>
      </c>
      <c r="Y11" s="23">
        <v>68</v>
      </c>
      <c r="Z11" s="23">
        <v>0.48</v>
      </c>
      <c r="AA11" s="23">
        <v>0</v>
      </c>
      <c r="AB11" s="23">
        <v>0</v>
      </c>
      <c r="AC11" s="23">
        <v>0</v>
      </c>
      <c r="AD11" s="23">
        <v>2.61</v>
      </c>
      <c r="AE11" s="23">
        <v>0.03</v>
      </c>
      <c r="AF11" s="23">
        <v>0.02</v>
      </c>
      <c r="AG11" s="23">
        <v>0.66</v>
      </c>
      <c r="AH11" s="23">
        <v>1.6</v>
      </c>
      <c r="AI11" s="23">
        <v>0</v>
      </c>
      <c r="AJ11" s="20">
        <v>0</v>
      </c>
      <c r="AK11" s="20">
        <v>199.21</v>
      </c>
      <c r="AL11" s="20">
        <v>156.53</v>
      </c>
      <c r="AM11" s="20">
        <v>294.08</v>
      </c>
      <c r="AN11" s="20">
        <v>123.32</v>
      </c>
      <c r="AO11" s="20">
        <v>75.89</v>
      </c>
      <c r="AP11" s="20">
        <v>113.84</v>
      </c>
      <c r="AQ11" s="20">
        <v>47.43</v>
      </c>
      <c r="AR11" s="20">
        <v>175.5</v>
      </c>
      <c r="AS11" s="20">
        <v>184.98</v>
      </c>
      <c r="AT11" s="20">
        <v>241.9</v>
      </c>
      <c r="AU11" s="20">
        <v>256.13</v>
      </c>
      <c r="AV11" s="20">
        <v>80.63</v>
      </c>
      <c r="AW11" s="20">
        <v>151.78</v>
      </c>
      <c r="AX11" s="20">
        <v>569.17999999999995</v>
      </c>
      <c r="AY11" s="20">
        <v>0</v>
      </c>
      <c r="AZ11" s="20">
        <v>156.53</v>
      </c>
      <c r="BA11" s="20">
        <v>156.53</v>
      </c>
      <c r="BB11" s="20">
        <v>137.55000000000001</v>
      </c>
      <c r="BC11" s="20">
        <v>64.98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0.42</v>
      </c>
      <c r="BL11" s="20">
        <v>0</v>
      </c>
      <c r="BM11" s="20">
        <v>0.24</v>
      </c>
      <c r="BN11" s="20">
        <v>0.02</v>
      </c>
      <c r="BO11" s="20">
        <v>0.04</v>
      </c>
      <c r="BP11" s="20">
        <v>0</v>
      </c>
      <c r="BQ11" s="20">
        <v>0</v>
      </c>
      <c r="BR11" s="20">
        <v>0</v>
      </c>
      <c r="BS11" s="20">
        <v>1.43</v>
      </c>
      <c r="BT11" s="20">
        <v>0</v>
      </c>
      <c r="BU11" s="20">
        <v>0</v>
      </c>
      <c r="BV11" s="20">
        <v>3.27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187.18</v>
      </c>
      <c r="CC11" s="24"/>
      <c r="CD11" s="24"/>
      <c r="CE11" s="20">
        <v>0</v>
      </c>
      <c r="CF11" s="20"/>
      <c r="CG11" s="20">
        <v>24.49</v>
      </c>
      <c r="CH11" s="20">
        <v>14.34</v>
      </c>
      <c r="CI11" s="20">
        <v>19.420000000000002</v>
      </c>
      <c r="CJ11" s="20">
        <v>1928.07</v>
      </c>
      <c r="CK11" s="20">
        <v>932.25</v>
      </c>
      <c r="CL11" s="20">
        <v>1430.16</v>
      </c>
      <c r="CM11" s="20">
        <v>40.39</v>
      </c>
      <c r="CN11" s="20">
        <v>22.31</v>
      </c>
      <c r="CO11" s="20">
        <v>31.35</v>
      </c>
      <c r="CP11" s="20">
        <v>0</v>
      </c>
      <c r="CQ11" s="20">
        <v>0.55000000000000004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</v>
      </c>
      <c r="CK12" s="20">
        <v>146.4</v>
      </c>
      <c r="CL12" s="20">
        <v>263.2</v>
      </c>
      <c r="CM12" s="20">
        <v>3.04</v>
      </c>
      <c r="CN12" s="20">
        <v>3.04</v>
      </c>
      <c r="CO12" s="20">
        <v>3.04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20.530314146341457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4.3099999999999996</v>
      </c>
      <c r="CH13" s="20">
        <v>4.16</v>
      </c>
      <c r="CI13" s="20">
        <v>4.24</v>
      </c>
      <c r="CJ13" s="20">
        <v>465.46</v>
      </c>
      <c r="CK13" s="20">
        <v>186.38</v>
      </c>
      <c r="CL13" s="20">
        <v>325.92</v>
      </c>
      <c r="CM13" s="20">
        <v>45.14</v>
      </c>
      <c r="CN13" s="20">
        <v>26.83</v>
      </c>
      <c r="CO13" s="20">
        <v>35.99</v>
      </c>
      <c r="CP13" s="20">
        <v>4.88</v>
      </c>
      <c r="CQ13" s="20">
        <v>0</v>
      </c>
      <c r="CR13" s="28"/>
    </row>
    <row r="14" spans="1:96" s="20" customFormat="1" x14ac:dyDescent="0.25">
      <c r="A14" s="21" t="str">
        <f>"1/6"</f>
        <v>1/6</v>
      </c>
      <c r="B14" s="27" t="s">
        <v>169</v>
      </c>
      <c r="C14" s="23" t="str">
        <f>"60"</f>
        <v>60</v>
      </c>
      <c r="D14" s="23">
        <v>7.62</v>
      </c>
      <c r="E14" s="23">
        <v>7.62</v>
      </c>
      <c r="F14" s="23">
        <v>6.9</v>
      </c>
      <c r="G14" s="23">
        <v>0</v>
      </c>
      <c r="H14" s="23">
        <v>0.42</v>
      </c>
      <c r="I14" s="23">
        <v>94.176000000000002</v>
      </c>
      <c r="J14" s="23">
        <v>1.8</v>
      </c>
      <c r="K14" s="23">
        <v>0</v>
      </c>
      <c r="L14" s="23">
        <v>0</v>
      </c>
      <c r="M14" s="23">
        <v>0</v>
      </c>
      <c r="N14" s="23">
        <v>0.42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0.6</v>
      </c>
      <c r="U14" s="23">
        <v>80.400000000000006</v>
      </c>
      <c r="V14" s="23">
        <v>84</v>
      </c>
      <c r="W14" s="23">
        <v>33</v>
      </c>
      <c r="X14" s="23">
        <v>7.2</v>
      </c>
      <c r="Y14" s="23">
        <v>115.2</v>
      </c>
      <c r="Z14" s="23">
        <v>1.5</v>
      </c>
      <c r="AA14" s="23">
        <v>150</v>
      </c>
      <c r="AB14" s="23">
        <v>36</v>
      </c>
      <c r="AC14" s="23">
        <v>156</v>
      </c>
      <c r="AD14" s="23">
        <v>0.36</v>
      </c>
      <c r="AE14" s="23">
        <v>0.04</v>
      </c>
      <c r="AF14" s="23">
        <v>0.26</v>
      </c>
      <c r="AG14" s="23">
        <v>0.12</v>
      </c>
      <c r="AH14" s="23">
        <v>2.16</v>
      </c>
      <c r="AI14" s="23">
        <v>0</v>
      </c>
      <c r="AJ14" s="20">
        <v>0</v>
      </c>
      <c r="AK14" s="20">
        <v>463.2</v>
      </c>
      <c r="AL14" s="20">
        <v>358.2</v>
      </c>
      <c r="AM14" s="20">
        <v>648.6</v>
      </c>
      <c r="AN14" s="20">
        <v>541.79999999999995</v>
      </c>
      <c r="AO14" s="20">
        <v>254.4</v>
      </c>
      <c r="AP14" s="20">
        <v>366</v>
      </c>
      <c r="AQ14" s="20">
        <v>122.4</v>
      </c>
      <c r="AR14" s="20">
        <v>391.2</v>
      </c>
      <c r="AS14" s="20">
        <v>426</v>
      </c>
      <c r="AT14" s="20">
        <v>472.2</v>
      </c>
      <c r="AU14" s="20">
        <v>737.4</v>
      </c>
      <c r="AV14" s="20">
        <v>204</v>
      </c>
      <c r="AW14" s="20">
        <v>249.6</v>
      </c>
      <c r="AX14" s="20">
        <v>1063.8</v>
      </c>
      <c r="AY14" s="20">
        <v>8.4</v>
      </c>
      <c r="AZ14" s="20">
        <v>237.6</v>
      </c>
      <c r="BA14" s="20">
        <v>556.79999999999995</v>
      </c>
      <c r="BB14" s="20">
        <v>285.60000000000002</v>
      </c>
      <c r="BC14" s="20">
        <v>175.8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44.46</v>
      </c>
      <c r="CC14" s="24"/>
      <c r="CD14" s="24"/>
      <c r="CE14" s="20">
        <v>156</v>
      </c>
      <c r="CG14" s="20">
        <v>13.56</v>
      </c>
      <c r="CH14" s="20">
        <v>11.4</v>
      </c>
      <c r="CI14" s="20">
        <v>12.48</v>
      </c>
      <c r="CJ14" s="20">
        <v>1944</v>
      </c>
      <c r="CK14" s="20">
        <v>1242</v>
      </c>
      <c r="CL14" s="20">
        <v>1593</v>
      </c>
      <c r="CM14" s="20">
        <v>6</v>
      </c>
      <c r="CN14" s="20">
        <v>4.2</v>
      </c>
      <c r="CO14" s="20">
        <v>5.0999999999999996</v>
      </c>
      <c r="CP14" s="20">
        <v>0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12.38</v>
      </c>
      <c r="E15" s="33">
        <v>7.62</v>
      </c>
      <c r="F15" s="33">
        <v>12.91</v>
      </c>
      <c r="G15" s="33">
        <v>6.01</v>
      </c>
      <c r="H15" s="33">
        <v>50.09</v>
      </c>
      <c r="I15" s="33">
        <v>366.95</v>
      </c>
      <c r="J15" s="33">
        <v>2.63</v>
      </c>
      <c r="K15" s="33">
        <v>3.58</v>
      </c>
      <c r="L15" s="33">
        <v>0</v>
      </c>
      <c r="M15" s="33">
        <v>0</v>
      </c>
      <c r="N15" s="33">
        <v>5.9</v>
      </c>
      <c r="O15" s="33">
        <v>42.64</v>
      </c>
      <c r="P15" s="33">
        <v>1.55</v>
      </c>
      <c r="Q15" s="33">
        <v>0</v>
      </c>
      <c r="R15" s="33">
        <v>0</v>
      </c>
      <c r="S15" s="33">
        <v>0.28000000000000003</v>
      </c>
      <c r="T15" s="33">
        <v>1.9</v>
      </c>
      <c r="U15" s="33">
        <v>297.51</v>
      </c>
      <c r="V15" s="33">
        <v>139.97999999999999</v>
      </c>
      <c r="W15" s="33">
        <v>40.75</v>
      </c>
      <c r="X15" s="33">
        <v>30.86</v>
      </c>
      <c r="Y15" s="33">
        <v>184.2</v>
      </c>
      <c r="Z15" s="33">
        <v>2.0299999999999998</v>
      </c>
      <c r="AA15" s="33">
        <v>150</v>
      </c>
      <c r="AB15" s="33">
        <v>36.44</v>
      </c>
      <c r="AC15" s="33">
        <v>156.1</v>
      </c>
      <c r="AD15" s="33">
        <v>2.98</v>
      </c>
      <c r="AE15" s="33">
        <v>0.08</v>
      </c>
      <c r="AF15" s="33">
        <v>0.28000000000000003</v>
      </c>
      <c r="AG15" s="33">
        <v>0.78</v>
      </c>
      <c r="AH15" s="33">
        <v>3.77</v>
      </c>
      <c r="AI15" s="33">
        <v>0.78</v>
      </c>
      <c r="AJ15" s="34">
        <v>0</v>
      </c>
      <c r="AK15" s="34">
        <v>726.94</v>
      </c>
      <c r="AL15" s="34">
        <v>581.96</v>
      </c>
      <c r="AM15" s="34">
        <v>1045.0899999999999</v>
      </c>
      <c r="AN15" s="34">
        <v>700.03</v>
      </c>
      <c r="AO15" s="34">
        <v>350.59</v>
      </c>
      <c r="AP15" s="34">
        <v>521.04999999999995</v>
      </c>
      <c r="AQ15" s="34">
        <v>184.97</v>
      </c>
      <c r="AR15" s="34">
        <v>640.61</v>
      </c>
      <c r="AS15" s="34">
        <v>655.88</v>
      </c>
      <c r="AT15" s="34">
        <v>776.74</v>
      </c>
      <c r="AU15" s="34">
        <v>1045.21</v>
      </c>
      <c r="AV15" s="34">
        <v>312.64</v>
      </c>
      <c r="AW15" s="34">
        <v>449.41</v>
      </c>
      <c r="AX15" s="34">
        <v>2034.58</v>
      </c>
      <c r="AY15" s="34">
        <v>8.4</v>
      </c>
      <c r="AZ15" s="34">
        <v>524.97</v>
      </c>
      <c r="BA15" s="34">
        <v>770.22</v>
      </c>
      <c r="BB15" s="34">
        <v>460.91</v>
      </c>
      <c r="BC15" s="34">
        <v>270.70999999999998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0.44</v>
      </c>
      <c r="BL15" s="34">
        <v>0</v>
      </c>
      <c r="BM15" s="34">
        <v>0.24</v>
      </c>
      <c r="BN15" s="34">
        <v>0.02</v>
      </c>
      <c r="BO15" s="34">
        <v>0.04</v>
      </c>
      <c r="BP15" s="34">
        <v>0</v>
      </c>
      <c r="BQ15" s="34">
        <v>0</v>
      </c>
      <c r="BR15" s="34">
        <v>0</v>
      </c>
      <c r="BS15" s="34">
        <v>1.44</v>
      </c>
      <c r="BT15" s="34">
        <v>0</v>
      </c>
      <c r="BU15" s="34">
        <v>0</v>
      </c>
      <c r="BV15" s="34">
        <v>3.33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438.91</v>
      </c>
      <c r="CC15" s="25"/>
      <c r="CD15" s="25">
        <f>$I$15/$I$34*100</f>
        <v>27.18148148148148</v>
      </c>
      <c r="CE15" s="34">
        <v>156.07</v>
      </c>
      <c r="CF15" s="34"/>
      <c r="CG15" s="34">
        <v>42.36</v>
      </c>
      <c r="CH15" s="34">
        <v>29.9</v>
      </c>
      <c r="CI15" s="34">
        <v>36.130000000000003</v>
      </c>
      <c r="CJ15" s="34">
        <v>4717.53</v>
      </c>
      <c r="CK15" s="34">
        <v>2507.0300000000002</v>
      </c>
      <c r="CL15" s="34">
        <v>3612.28</v>
      </c>
      <c r="CM15" s="34">
        <v>94.57</v>
      </c>
      <c r="CN15" s="34">
        <v>56.38</v>
      </c>
      <c r="CO15" s="34">
        <v>75.48</v>
      </c>
      <c r="CP15" s="34">
        <v>4.88</v>
      </c>
      <c r="CQ15" s="34">
        <v>0.55000000000000004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0.8</v>
      </c>
      <c r="CH17" s="20">
        <v>0.8</v>
      </c>
      <c r="CI17" s="20">
        <v>0.8</v>
      </c>
      <c r="CJ17" s="20">
        <v>60</v>
      </c>
      <c r="CK17" s="20">
        <v>60</v>
      </c>
      <c r="CL17" s="20">
        <v>60</v>
      </c>
      <c r="CM17" s="20">
        <v>18.72</v>
      </c>
      <c r="CN17" s="20">
        <v>18.72</v>
      </c>
      <c r="CO17" s="20">
        <v>18.72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3.6059259259259258</v>
      </c>
      <c r="CE18" s="34">
        <v>5</v>
      </c>
      <c r="CF18" s="34"/>
      <c r="CG18" s="34">
        <v>0.8</v>
      </c>
      <c r="CH18" s="34">
        <v>0.8</v>
      </c>
      <c r="CI18" s="34">
        <v>0.8</v>
      </c>
      <c r="CJ18" s="34">
        <v>60</v>
      </c>
      <c r="CK18" s="34">
        <v>60</v>
      </c>
      <c r="CL18" s="34">
        <v>60</v>
      </c>
      <c r="CM18" s="34">
        <v>18.72</v>
      </c>
      <c r="CN18" s="34">
        <v>18.72</v>
      </c>
      <c r="CO18" s="34">
        <v>18.72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31.5" x14ac:dyDescent="0.25">
      <c r="A20" s="21" t="str">
        <f>"16/2"</f>
        <v>16/2</v>
      </c>
      <c r="B20" s="27" t="s">
        <v>170</v>
      </c>
      <c r="C20" s="23" t="str">
        <f>"200"</f>
        <v>200</v>
      </c>
      <c r="D20" s="23">
        <v>4.43</v>
      </c>
      <c r="E20" s="23">
        <v>0</v>
      </c>
      <c r="F20" s="23">
        <v>4.45</v>
      </c>
      <c r="G20" s="23">
        <v>4.45</v>
      </c>
      <c r="H20" s="23">
        <v>19.45</v>
      </c>
      <c r="I20" s="23">
        <v>131.244416</v>
      </c>
      <c r="J20" s="23">
        <v>0.57999999999999996</v>
      </c>
      <c r="K20" s="23">
        <v>2.6</v>
      </c>
      <c r="L20" s="23">
        <v>0</v>
      </c>
      <c r="M20" s="23">
        <v>0</v>
      </c>
      <c r="N20" s="23">
        <v>2.65</v>
      </c>
      <c r="O20" s="23">
        <v>13.98</v>
      </c>
      <c r="P20" s="23">
        <v>2.82</v>
      </c>
      <c r="Q20" s="23">
        <v>0</v>
      </c>
      <c r="R20" s="23">
        <v>0</v>
      </c>
      <c r="S20" s="23">
        <v>0.15</v>
      </c>
      <c r="T20" s="23">
        <v>1.58</v>
      </c>
      <c r="U20" s="23">
        <v>163.38999999999999</v>
      </c>
      <c r="V20" s="23">
        <v>453.14</v>
      </c>
      <c r="W20" s="23">
        <v>29.15</v>
      </c>
      <c r="X20" s="23">
        <v>31.95</v>
      </c>
      <c r="Y20" s="23">
        <v>85.71</v>
      </c>
      <c r="Z20" s="23">
        <v>1.63</v>
      </c>
      <c r="AA20" s="23">
        <v>0</v>
      </c>
      <c r="AB20" s="23">
        <v>1090.44</v>
      </c>
      <c r="AC20" s="23">
        <v>201.82</v>
      </c>
      <c r="AD20" s="23">
        <v>1.98</v>
      </c>
      <c r="AE20" s="23">
        <v>0.17</v>
      </c>
      <c r="AF20" s="23">
        <v>0.06</v>
      </c>
      <c r="AG20" s="23">
        <v>0.95</v>
      </c>
      <c r="AH20" s="23">
        <v>2.09</v>
      </c>
      <c r="AI20" s="23">
        <v>4.5199999999999996</v>
      </c>
      <c r="AJ20" s="20">
        <v>0</v>
      </c>
      <c r="AK20" s="20">
        <v>174.83</v>
      </c>
      <c r="AL20" s="20">
        <v>193.95</v>
      </c>
      <c r="AM20" s="20">
        <v>287.54000000000002</v>
      </c>
      <c r="AN20" s="20">
        <v>276.17</v>
      </c>
      <c r="AO20" s="20">
        <v>37.93</v>
      </c>
      <c r="AP20" s="20">
        <v>154.44999999999999</v>
      </c>
      <c r="AQ20" s="20">
        <v>51.35</v>
      </c>
      <c r="AR20" s="20">
        <v>181.5</v>
      </c>
      <c r="AS20" s="20">
        <v>175.81</v>
      </c>
      <c r="AT20" s="20">
        <v>335.82</v>
      </c>
      <c r="AU20" s="20">
        <v>396.73</v>
      </c>
      <c r="AV20" s="20">
        <v>80.37</v>
      </c>
      <c r="AW20" s="20">
        <v>171.9</v>
      </c>
      <c r="AX20" s="20">
        <v>628.37</v>
      </c>
      <c r="AY20" s="20">
        <v>0</v>
      </c>
      <c r="AZ20" s="20">
        <v>121.13</v>
      </c>
      <c r="BA20" s="20">
        <v>147.71</v>
      </c>
      <c r="BB20" s="20">
        <v>124.66</v>
      </c>
      <c r="BC20" s="20">
        <v>46.75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0.31</v>
      </c>
      <c r="BL20" s="20">
        <v>0</v>
      </c>
      <c r="BM20" s="20">
        <v>0.17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1.07</v>
      </c>
      <c r="BT20" s="20">
        <v>0</v>
      </c>
      <c r="BU20" s="20">
        <v>0</v>
      </c>
      <c r="BV20" s="20">
        <v>2.5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193.22</v>
      </c>
      <c r="CC20" s="24"/>
      <c r="CD20" s="24"/>
      <c r="CE20" s="20">
        <v>181.74</v>
      </c>
      <c r="CF20" s="20"/>
      <c r="CG20" s="20">
        <v>24.08</v>
      </c>
      <c r="CH20" s="20">
        <v>15.56</v>
      </c>
      <c r="CI20" s="20">
        <v>19.82</v>
      </c>
      <c r="CJ20" s="20">
        <v>1251.53</v>
      </c>
      <c r="CK20" s="20">
        <v>651.14</v>
      </c>
      <c r="CL20" s="20">
        <v>951.33</v>
      </c>
      <c r="CM20" s="20">
        <v>44.63</v>
      </c>
      <c r="CN20" s="20">
        <v>22.83</v>
      </c>
      <c r="CO20" s="20">
        <v>33.729999999999997</v>
      </c>
      <c r="CP20" s="20">
        <v>0</v>
      </c>
      <c r="CQ20" s="20">
        <v>0.4</v>
      </c>
      <c r="CR20" s="28"/>
    </row>
    <row r="21" spans="1:96" s="26" customFormat="1" ht="31.5" x14ac:dyDescent="0.25">
      <c r="A21" s="21" t="str">
        <f>"4/7"</f>
        <v>4/7</v>
      </c>
      <c r="B21" s="27" t="s">
        <v>171</v>
      </c>
      <c r="C21" s="23" t="str">
        <f>"70"</f>
        <v>70</v>
      </c>
      <c r="D21" s="23">
        <v>8.65</v>
      </c>
      <c r="E21" s="23">
        <v>8.85</v>
      </c>
      <c r="F21" s="23">
        <v>5.78</v>
      </c>
      <c r="G21" s="23">
        <v>3.77</v>
      </c>
      <c r="H21" s="23">
        <v>3.46</v>
      </c>
      <c r="I21" s="23">
        <v>98.886198833333367</v>
      </c>
      <c r="J21" s="23">
        <v>0.94</v>
      </c>
      <c r="K21" s="23">
        <v>2.4300000000000002</v>
      </c>
      <c r="L21" s="23">
        <v>0</v>
      </c>
      <c r="M21" s="23">
        <v>0</v>
      </c>
      <c r="N21" s="23">
        <v>2.79</v>
      </c>
      <c r="O21" s="23">
        <v>0.04</v>
      </c>
      <c r="P21" s="23">
        <v>0.63</v>
      </c>
      <c r="Q21" s="23">
        <v>0</v>
      </c>
      <c r="R21" s="23">
        <v>0</v>
      </c>
      <c r="S21" s="23">
        <v>7.0000000000000007E-2</v>
      </c>
      <c r="T21" s="23">
        <v>1.07</v>
      </c>
      <c r="U21" s="23">
        <v>146.86000000000001</v>
      </c>
      <c r="V21" s="23">
        <v>171.2</v>
      </c>
      <c r="W21" s="23">
        <v>15.18</v>
      </c>
      <c r="X21" s="23">
        <v>17.809999999999999</v>
      </c>
      <c r="Y21" s="23">
        <v>88.2</v>
      </c>
      <c r="Z21" s="23">
        <v>0.4</v>
      </c>
      <c r="AA21" s="23">
        <v>7.77</v>
      </c>
      <c r="AB21" s="23">
        <v>1512</v>
      </c>
      <c r="AC21" s="23">
        <v>327.95</v>
      </c>
      <c r="AD21" s="23">
        <v>2.37</v>
      </c>
      <c r="AE21" s="23">
        <v>7.0000000000000007E-2</v>
      </c>
      <c r="AF21" s="23">
        <v>7.0000000000000007E-2</v>
      </c>
      <c r="AG21" s="23">
        <v>1.7</v>
      </c>
      <c r="AH21" s="23">
        <v>3.72</v>
      </c>
      <c r="AI21" s="23">
        <v>0.89</v>
      </c>
      <c r="AJ21" s="20">
        <v>0</v>
      </c>
      <c r="AK21" s="20">
        <v>505.06</v>
      </c>
      <c r="AL21" s="20">
        <v>385.39</v>
      </c>
      <c r="AM21" s="20">
        <v>701.19</v>
      </c>
      <c r="AN21" s="20">
        <v>823.66</v>
      </c>
      <c r="AO21" s="20">
        <v>222.48</v>
      </c>
      <c r="AP21" s="20">
        <v>463.26</v>
      </c>
      <c r="AQ21" s="20">
        <v>88.43</v>
      </c>
      <c r="AR21" s="20">
        <v>4.59</v>
      </c>
      <c r="AS21" s="20">
        <v>7.11</v>
      </c>
      <c r="AT21" s="20">
        <v>6.09</v>
      </c>
      <c r="AU21" s="20">
        <v>19.989999999999998</v>
      </c>
      <c r="AV21" s="20">
        <v>357.95</v>
      </c>
      <c r="AW21" s="20">
        <v>4.3</v>
      </c>
      <c r="AX21" s="20">
        <v>34.81</v>
      </c>
      <c r="AY21" s="20">
        <v>0</v>
      </c>
      <c r="AZ21" s="20">
        <v>4.45</v>
      </c>
      <c r="BA21" s="20">
        <v>4.8899999999999997</v>
      </c>
      <c r="BB21" s="20">
        <v>2.91</v>
      </c>
      <c r="BC21" s="20">
        <v>1.86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0.21</v>
      </c>
      <c r="BL21" s="20">
        <v>0</v>
      </c>
      <c r="BM21" s="20">
        <v>0.13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0.78</v>
      </c>
      <c r="BT21" s="20">
        <v>0</v>
      </c>
      <c r="BU21" s="20">
        <v>0</v>
      </c>
      <c r="BV21" s="20">
        <v>2.21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66.72</v>
      </c>
      <c r="CC21" s="24"/>
      <c r="CD21" s="24"/>
      <c r="CE21" s="20">
        <v>259.77</v>
      </c>
      <c r="CF21" s="20"/>
      <c r="CG21" s="20">
        <v>233.84</v>
      </c>
      <c r="CH21" s="20">
        <v>47.66</v>
      </c>
      <c r="CI21" s="20">
        <v>140.75</v>
      </c>
      <c r="CJ21" s="20">
        <v>2549.69</v>
      </c>
      <c r="CK21" s="20">
        <v>790.92</v>
      </c>
      <c r="CL21" s="20">
        <v>1670.3</v>
      </c>
      <c r="CM21" s="20">
        <v>45.77</v>
      </c>
      <c r="CN21" s="20">
        <v>26.4</v>
      </c>
      <c r="CO21" s="20">
        <v>36.090000000000003</v>
      </c>
      <c r="CP21" s="20">
        <v>1.17</v>
      </c>
      <c r="CQ21" s="20">
        <v>0.28999999999999998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"170"</f>
        <v>170</v>
      </c>
      <c r="D22" s="23">
        <v>5.98</v>
      </c>
      <c r="E22" s="23">
        <v>0</v>
      </c>
      <c r="F22" s="23">
        <v>4.4000000000000004</v>
      </c>
      <c r="G22" s="23">
        <v>5</v>
      </c>
      <c r="H22" s="23">
        <v>38.61</v>
      </c>
      <c r="I22" s="23">
        <v>217.36947660000001</v>
      </c>
      <c r="J22" s="23">
        <v>0.65</v>
      </c>
      <c r="K22" s="23">
        <v>2.76</v>
      </c>
      <c r="L22" s="23">
        <v>0</v>
      </c>
      <c r="M22" s="23">
        <v>0</v>
      </c>
      <c r="N22" s="23">
        <v>1.05</v>
      </c>
      <c r="O22" s="23">
        <v>35.61</v>
      </c>
      <c r="P22" s="23">
        <v>1.95</v>
      </c>
      <c r="Q22" s="23">
        <v>0</v>
      </c>
      <c r="R22" s="23">
        <v>0</v>
      </c>
      <c r="S22" s="23">
        <v>0</v>
      </c>
      <c r="T22" s="23">
        <v>0.71</v>
      </c>
      <c r="U22" s="23">
        <v>166.25</v>
      </c>
      <c r="V22" s="23">
        <v>62.6</v>
      </c>
      <c r="W22" s="23">
        <v>11.04</v>
      </c>
      <c r="X22" s="23">
        <v>8.1300000000000008</v>
      </c>
      <c r="Y22" s="23">
        <v>44.1</v>
      </c>
      <c r="Z22" s="23">
        <v>0.82</v>
      </c>
      <c r="AA22" s="23">
        <v>0</v>
      </c>
      <c r="AB22" s="23">
        <v>0</v>
      </c>
      <c r="AC22" s="23">
        <v>0</v>
      </c>
      <c r="AD22" s="23">
        <v>2.74</v>
      </c>
      <c r="AE22" s="23">
        <v>7.0000000000000007E-2</v>
      </c>
      <c r="AF22" s="23">
        <v>0.02</v>
      </c>
      <c r="AG22" s="23">
        <v>0.55000000000000004</v>
      </c>
      <c r="AH22" s="23">
        <v>1.68</v>
      </c>
      <c r="AI22" s="23">
        <v>0</v>
      </c>
      <c r="AJ22" s="20">
        <v>0</v>
      </c>
      <c r="AK22" s="20">
        <v>258.62</v>
      </c>
      <c r="AL22" s="20">
        <v>236.34</v>
      </c>
      <c r="AM22" s="20">
        <v>442.81</v>
      </c>
      <c r="AN22" s="20">
        <v>137.46</v>
      </c>
      <c r="AO22" s="20">
        <v>84.21</v>
      </c>
      <c r="AP22" s="20">
        <v>170.6</v>
      </c>
      <c r="AQ22" s="20">
        <v>54.88</v>
      </c>
      <c r="AR22" s="20">
        <v>274.92</v>
      </c>
      <c r="AS22" s="20">
        <v>181.47</v>
      </c>
      <c r="AT22" s="20">
        <v>219.5</v>
      </c>
      <c r="AU22" s="20">
        <v>186.9</v>
      </c>
      <c r="AV22" s="20">
        <v>109.75</v>
      </c>
      <c r="AW22" s="20">
        <v>192.34</v>
      </c>
      <c r="AX22" s="20">
        <v>1691.9</v>
      </c>
      <c r="AY22" s="20">
        <v>0</v>
      </c>
      <c r="AZ22" s="20">
        <v>533</v>
      </c>
      <c r="BA22" s="20">
        <v>274.92</v>
      </c>
      <c r="BB22" s="20">
        <v>137.46</v>
      </c>
      <c r="BC22" s="20">
        <v>109.75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0.32</v>
      </c>
      <c r="BL22" s="20">
        <v>0</v>
      </c>
      <c r="BM22" s="20">
        <v>0.16</v>
      </c>
      <c r="BN22" s="20">
        <v>0.01</v>
      </c>
      <c r="BO22" s="20">
        <v>0.03</v>
      </c>
      <c r="BP22" s="20">
        <v>0</v>
      </c>
      <c r="BQ22" s="20">
        <v>0</v>
      </c>
      <c r="BR22" s="20">
        <v>0.01</v>
      </c>
      <c r="BS22" s="20">
        <v>0.89</v>
      </c>
      <c r="BT22" s="20">
        <v>0</v>
      </c>
      <c r="BU22" s="20">
        <v>0</v>
      </c>
      <c r="BV22" s="20">
        <v>2.74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7.52</v>
      </c>
      <c r="CC22" s="24"/>
      <c r="CD22" s="24"/>
      <c r="CE22" s="20">
        <v>0</v>
      </c>
      <c r="CF22" s="20"/>
      <c r="CG22" s="20">
        <v>22.07</v>
      </c>
      <c r="CH22" s="20">
        <v>11.57</v>
      </c>
      <c r="CI22" s="20">
        <v>16.82</v>
      </c>
      <c r="CJ22" s="20">
        <v>507.26</v>
      </c>
      <c r="CK22" s="20">
        <v>507.26</v>
      </c>
      <c r="CL22" s="20">
        <v>507.26</v>
      </c>
      <c r="CM22" s="20">
        <v>12.21</v>
      </c>
      <c r="CN22" s="20">
        <v>6.21</v>
      </c>
      <c r="CO22" s="20">
        <v>9.2100000000000009</v>
      </c>
      <c r="CP22" s="20">
        <v>0</v>
      </c>
      <c r="CQ22" s="20">
        <v>0.43</v>
      </c>
      <c r="CR22" s="28"/>
    </row>
    <row r="23" spans="1:96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4"/>
      <c r="CE23" s="20">
        <v>0</v>
      </c>
      <c r="CF23" s="20"/>
      <c r="CG23" s="20">
        <v>0</v>
      </c>
      <c r="CH23" s="20">
        <v>0</v>
      </c>
      <c r="CI23" s="20">
        <v>0</v>
      </c>
      <c r="CJ23" s="20">
        <v>3990</v>
      </c>
      <c r="CK23" s="20">
        <v>1537.2</v>
      </c>
      <c r="CL23" s="20">
        <v>2763.6</v>
      </c>
      <c r="CM23" s="20">
        <v>31.92</v>
      </c>
      <c r="CN23" s="20">
        <v>31.92</v>
      </c>
      <c r="CO23" s="20">
        <v>31.92</v>
      </c>
      <c r="CP23" s="20">
        <v>0</v>
      </c>
      <c r="CQ23" s="20">
        <v>0</v>
      </c>
      <c r="CR23" s="28"/>
    </row>
    <row r="24" spans="1:96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4"/>
      <c r="CE24" s="20">
        <v>0.25</v>
      </c>
      <c r="CF24" s="20"/>
      <c r="CG24" s="20">
        <v>21</v>
      </c>
      <c r="CH24" s="20">
        <v>21</v>
      </c>
      <c r="CI24" s="20">
        <v>21</v>
      </c>
      <c r="CJ24" s="20">
        <v>3990</v>
      </c>
      <c r="CK24" s="20">
        <v>1537.2</v>
      </c>
      <c r="CL24" s="20">
        <v>2763.6</v>
      </c>
      <c r="CM24" s="20">
        <v>39.9</v>
      </c>
      <c r="CN24" s="20">
        <v>33.18</v>
      </c>
      <c r="CO24" s="20">
        <v>36.54</v>
      </c>
      <c r="CP24" s="20">
        <v>0</v>
      </c>
      <c r="CQ24" s="20">
        <v>0</v>
      </c>
      <c r="CR24" s="28"/>
    </row>
    <row r="25" spans="1:96" s="26" customFormat="1" x14ac:dyDescent="0.25">
      <c r="A25" s="21" t="str">
        <f>"7/10"</f>
        <v>7/10</v>
      </c>
      <c r="B25" s="27" t="s">
        <v>110</v>
      </c>
      <c r="C25" s="23" t="str">
        <f>"150"</f>
        <v>150</v>
      </c>
      <c r="D25" s="23">
        <v>0.12</v>
      </c>
      <c r="E25" s="23">
        <v>0</v>
      </c>
      <c r="F25" s="23">
        <v>0.03</v>
      </c>
      <c r="G25" s="23">
        <v>0.03</v>
      </c>
      <c r="H25" s="23">
        <v>9.15</v>
      </c>
      <c r="I25" s="23">
        <v>35.765864999999998</v>
      </c>
      <c r="J25" s="23">
        <v>0</v>
      </c>
      <c r="K25" s="23">
        <v>0</v>
      </c>
      <c r="L25" s="23">
        <v>0</v>
      </c>
      <c r="M25" s="23">
        <v>0</v>
      </c>
      <c r="N25" s="23">
        <v>8.8800000000000008</v>
      </c>
      <c r="O25" s="23">
        <v>0.01</v>
      </c>
      <c r="P25" s="23">
        <v>0.26</v>
      </c>
      <c r="Q25" s="23">
        <v>0</v>
      </c>
      <c r="R25" s="23">
        <v>0</v>
      </c>
      <c r="S25" s="23">
        <v>0.24</v>
      </c>
      <c r="T25" s="23">
        <v>0.1</v>
      </c>
      <c r="U25" s="23">
        <v>3.04</v>
      </c>
      <c r="V25" s="23">
        <v>38.24</v>
      </c>
      <c r="W25" s="23">
        <v>5.6</v>
      </c>
      <c r="X25" s="23">
        <v>3.71</v>
      </c>
      <c r="Y25" s="23">
        <v>4.1900000000000004</v>
      </c>
      <c r="Z25" s="23">
        <v>0.09</v>
      </c>
      <c r="AA25" s="23">
        <v>0</v>
      </c>
      <c r="AB25" s="23">
        <v>13.5</v>
      </c>
      <c r="AC25" s="23">
        <v>2.5499999999999998</v>
      </c>
      <c r="AD25" s="23">
        <v>0.05</v>
      </c>
      <c r="AE25" s="23">
        <v>0</v>
      </c>
      <c r="AF25" s="23">
        <v>0</v>
      </c>
      <c r="AG25" s="23">
        <v>0.05</v>
      </c>
      <c r="AH25" s="23">
        <v>0.08</v>
      </c>
      <c r="AI25" s="23">
        <v>0.9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170.17</v>
      </c>
      <c r="CC25" s="24"/>
      <c r="CD25" s="24"/>
      <c r="CE25" s="20">
        <v>2.25</v>
      </c>
      <c r="CF25" s="20"/>
      <c r="CG25" s="20">
        <v>5.03</v>
      </c>
      <c r="CH25" s="20">
        <v>5.03</v>
      </c>
      <c r="CI25" s="20">
        <v>5.03</v>
      </c>
      <c r="CJ25" s="20">
        <v>572.25</v>
      </c>
      <c r="CK25" s="20">
        <v>219.03</v>
      </c>
      <c r="CL25" s="20">
        <v>395.64</v>
      </c>
      <c r="CM25" s="20">
        <v>53.51</v>
      </c>
      <c r="CN25" s="20">
        <v>31.77</v>
      </c>
      <c r="CO25" s="20">
        <v>42.64</v>
      </c>
      <c r="CP25" s="20">
        <v>7.5</v>
      </c>
      <c r="CQ25" s="20">
        <v>0</v>
      </c>
      <c r="CR25" s="28"/>
    </row>
    <row r="26" spans="1:96" s="20" customFormat="1" ht="47.25" x14ac:dyDescent="0.25">
      <c r="A26" s="21" t="str">
        <f>"16/1"</f>
        <v>16/1</v>
      </c>
      <c r="B26" s="27" t="s">
        <v>173</v>
      </c>
      <c r="C26" s="23" t="str">
        <f>"60"</f>
        <v>60</v>
      </c>
      <c r="D26" s="23">
        <v>0.7</v>
      </c>
      <c r="E26" s="23">
        <v>0</v>
      </c>
      <c r="F26" s="23">
        <v>3.58</v>
      </c>
      <c r="G26" s="23">
        <v>3.58</v>
      </c>
      <c r="H26" s="23">
        <v>6.79</v>
      </c>
      <c r="I26" s="23">
        <v>59.009798399999994</v>
      </c>
      <c r="J26" s="23">
        <v>0.45</v>
      </c>
      <c r="K26" s="23">
        <v>2.34</v>
      </c>
      <c r="L26" s="23">
        <v>0</v>
      </c>
      <c r="M26" s="23">
        <v>0</v>
      </c>
      <c r="N26" s="23">
        <v>5.38</v>
      </c>
      <c r="O26" s="23">
        <v>0.11</v>
      </c>
      <c r="P26" s="23">
        <v>1.3</v>
      </c>
      <c r="Q26" s="23">
        <v>0</v>
      </c>
      <c r="R26" s="23">
        <v>0</v>
      </c>
      <c r="S26" s="23">
        <v>0.16</v>
      </c>
      <c r="T26" s="23">
        <v>0.54</v>
      </c>
      <c r="U26" s="23">
        <v>11.38</v>
      </c>
      <c r="V26" s="23">
        <v>108.24</v>
      </c>
      <c r="W26" s="23">
        <v>14.66</v>
      </c>
      <c r="X26" s="23">
        <v>20.56</v>
      </c>
      <c r="Y26" s="23">
        <v>29.82</v>
      </c>
      <c r="Z26" s="23">
        <v>0.38</v>
      </c>
      <c r="AA26" s="23">
        <v>0</v>
      </c>
      <c r="AB26" s="23">
        <v>6491.52</v>
      </c>
      <c r="AC26" s="23">
        <v>1104</v>
      </c>
      <c r="AD26" s="23">
        <v>1.8</v>
      </c>
      <c r="AE26" s="23">
        <v>0.03</v>
      </c>
      <c r="AF26" s="23">
        <v>0.04</v>
      </c>
      <c r="AG26" s="23">
        <v>0.54</v>
      </c>
      <c r="AH26" s="23">
        <v>0.61</v>
      </c>
      <c r="AI26" s="23">
        <v>2.7</v>
      </c>
      <c r="AJ26" s="20">
        <v>0</v>
      </c>
      <c r="AK26" s="20">
        <v>23.26</v>
      </c>
      <c r="AL26" s="20">
        <v>18.93</v>
      </c>
      <c r="AM26" s="20">
        <v>23.8</v>
      </c>
      <c r="AN26" s="20">
        <v>20.56</v>
      </c>
      <c r="AO26" s="20">
        <v>4.87</v>
      </c>
      <c r="AP26" s="20">
        <v>17.309999999999999</v>
      </c>
      <c r="AQ26" s="20">
        <v>4.33</v>
      </c>
      <c r="AR26" s="20">
        <v>16.77</v>
      </c>
      <c r="AS26" s="20">
        <v>25.97</v>
      </c>
      <c r="AT26" s="20">
        <v>22.18</v>
      </c>
      <c r="AU26" s="20">
        <v>73.03</v>
      </c>
      <c r="AV26" s="20">
        <v>7.57</v>
      </c>
      <c r="AW26" s="20">
        <v>15.69</v>
      </c>
      <c r="AX26" s="20">
        <v>127.13</v>
      </c>
      <c r="AY26" s="20">
        <v>0</v>
      </c>
      <c r="AZ26" s="20">
        <v>16.23</v>
      </c>
      <c r="BA26" s="20">
        <v>17.850000000000001</v>
      </c>
      <c r="BB26" s="20">
        <v>9.74</v>
      </c>
      <c r="BC26" s="20">
        <v>6.49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0.22</v>
      </c>
      <c r="BL26" s="20">
        <v>0</v>
      </c>
      <c r="BM26" s="20">
        <v>0.14000000000000001</v>
      </c>
      <c r="BN26" s="20">
        <v>0.01</v>
      </c>
      <c r="BO26" s="20">
        <v>0.02</v>
      </c>
      <c r="BP26" s="20">
        <v>0</v>
      </c>
      <c r="BQ26" s="20">
        <v>0</v>
      </c>
      <c r="BR26" s="20">
        <v>0</v>
      </c>
      <c r="BS26" s="20">
        <v>0.84</v>
      </c>
      <c r="BT26" s="20">
        <v>0</v>
      </c>
      <c r="BU26" s="20">
        <v>0</v>
      </c>
      <c r="BV26" s="20">
        <v>2.08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48.58</v>
      </c>
      <c r="CC26" s="24"/>
      <c r="CD26" s="24"/>
      <c r="CE26" s="20">
        <v>1081.92</v>
      </c>
      <c r="CG26" s="20">
        <v>1.47</v>
      </c>
      <c r="CH26" s="20">
        <v>1.42</v>
      </c>
      <c r="CI26" s="20">
        <v>1.44</v>
      </c>
      <c r="CJ26" s="20">
        <v>245.85</v>
      </c>
      <c r="CK26" s="20">
        <v>58.48</v>
      </c>
      <c r="CL26" s="20">
        <v>152.16</v>
      </c>
      <c r="CM26" s="20">
        <v>1.29</v>
      </c>
      <c r="CN26" s="20">
        <v>0.75</v>
      </c>
      <c r="CO26" s="20">
        <v>1.02</v>
      </c>
      <c r="CP26" s="20">
        <v>1.8</v>
      </c>
      <c r="CQ26" s="20">
        <v>0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23.18</v>
      </c>
      <c r="E27" s="33">
        <v>8.85</v>
      </c>
      <c r="F27" s="33">
        <v>18.73</v>
      </c>
      <c r="G27" s="33">
        <v>17.309999999999999</v>
      </c>
      <c r="H27" s="33">
        <v>99.35</v>
      </c>
      <c r="I27" s="33">
        <v>645.07000000000005</v>
      </c>
      <c r="J27" s="33">
        <v>2.68</v>
      </c>
      <c r="K27" s="33">
        <v>10.130000000000001</v>
      </c>
      <c r="L27" s="33">
        <v>0</v>
      </c>
      <c r="M27" s="33">
        <v>0</v>
      </c>
      <c r="N27" s="33">
        <v>21.34</v>
      </c>
      <c r="O27" s="33">
        <v>68.53</v>
      </c>
      <c r="P27" s="33">
        <v>9.48</v>
      </c>
      <c r="Q27" s="33">
        <v>0</v>
      </c>
      <c r="R27" s="33">
        <v>0</v>
      </c>
      <c r="S27" s="33">
        <v>0.92</v>
      </c>
      <c r="T27" s="33">
        <v>5.1100000000000003</v>
      </c>
      <c r="U27" s="33">
        <v>673.92</v>
      </c>
      <c r="V27" s="33">
        <v>906.92</v>
      </c>
      <c r="W27" s="33">
        <v>86.13</v>
      </c>
      <c r="X27" s="33">
        <v>96.24</v>
      </c>
      <c r="Y27" s="33">
        <v>299.42</v>
      </c>
      <c r="Z27" s="33">
        <v>4.5</v>
      </c>
      <c r="AA27" s="33">
        <v>7.77</v>
      </c>
      <c r="AB27" s="33">
        <v>9108.9599999999991</v>
      </c>
      <c r="AC27" s="33">
        <v>1636.62</v>
      </c>
      <c r="AD27" s="33">
        <v>9.36</v>
      </c>
      <c r="AE27" s="33">
        <v>0.4</v>
      </c>
      <c r="AF27" s="33">
        <v>0.21</v>
      </c>
      <c r="AG27" s="33">
        <v>4</v>
      </c>
      <c r="AH27" s="33">
        <v>8.77</v>
      </c>
      <c r="AI27" s="33">
        <v>9.02</v>
      </c>
      <c r="AJ27" s="34">
        <v>0</v>
      </c>
      <c r="AK27" s="34">
        <v>1122.23</v>
      </c>
      <c r="AL27" s="34">
        <v>975.48</v>
      </c>
      <c r="AM27" s="34">
        <v>1685.22</v>
      </c>
      <c r="AN27" s="34">
        <v>1358.5</v>
      </c>
      <c r="AO27" s="34">
        <v>397.4</v>
      </c>
      <c r="AP27" s="34">
        <v>905.04</v>
      </c>
      <c r="AQ27" s="34">
        <v>238.12</v>
      </c>
      <c r="AR27" s="34">
        <v>661.46</v>
      </c>
      <c r="AS27" s="34">
        <v>524.35</v>
      </c>
      <c r="AT27" s="34">
        <v>733.53</v>
      </c>
      <c r="AU27" s="34">
        <v>867.53</v>
      </c>
      <c r="AV27" s="34">
        <v>619.99</v>
      </c>
      <c r="AW27" s="34">
        <v>525.24</v>
      </c>
      <c r="AX27" s="34">
        <v>3351.5</v>
      </c>
      <c r="AY27" s="34">
        <v>0</v>
      </c>
      <c r="AZ27" s="34">
        <v>963.45</v>
      </c>
      <c r="BA27" s="34">
        <v>589.57000000000005</v>
      </c>
      <c r="BB27" s="34">
        <v>366.52</v>
      </c>
      <c r="BC27" s="34">
        <v>233.78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1.1200000000000001</v>
      </c>
      <c r="BL27" s="34">
        <v>0</v>
      </c>
      <c r="BM27" s="34">
        <v>0.62</v>
      </c>
      <c r="BN27" s="34">
        <v>0.05</v>
      </c>
      <c r="BO27" s="34">
        <v>0.1</v>
      </c>
      <c r="BP27" s="34">
        <v>0</v>
      </c>
      <c r="BQ27" s="34">
        <v>0</v>
      </c>
      <c r="BR27" s="34">
        <v>0.01</v>
      </c>
      <c r="BS27" s="34">
        <v>3.62</v>
      </c>
      <c r="BT27" s="34">
        <v>0</v>
      </c>
      <c r="BU27" s="34">
        <v>0</v>
      </c>
      <c r="BV27" s="34">
        <v>9.73</v>
      </c>
      <c r="BW27" s="34">
        <v>0.05</v>
      </c>
      <c r="BX27" s="34">
        <v>0</v>
      </c>
      <c r="BY27" s="34">
        <v>0</v>
      </c>
      <c r="BZ27" s="34">
        <v>0</v>
      </c>
      <c r="CA27" s="34">
        <v>0</v>
      </c>
      <c r="CB27" s="34">
        <v>508.14</v>
      </c>
      <c r="CC27" s="25"/>
      <c r="CD27" s="25">
        <f>$I$27/$I$34*100</f>
        <v>47.782962962962969</v>
      </c>
      <c r="CE27" s="34">
        <v>1525.93</v>
      </c>
      <c r="CF27" s="34"/>
      <c r="CG27" s="34">
        <v>307.49</v>
      </c>
      <c r="CH27" s="34">
        <v>102.23</v>
      </c>
      <c r="CI27" s="34">
        <v>204.86</v>
      </c>
      <c r="CJ27" s="34">
        <v>13106.58</v>
      </c>
      <c r="CK27" s="34">
        <v>5301.22</v>
      </c>
      <c r="CL27" s="34">
        <v>9203.9</v>
      </c>
      <c r="CM27" s="34">
        <v>229.23</v>
      </c>
      <c r="CN27" s="34">
        <v>153.07</v>
      </c>
      <c r="CO27" s="34">
        <v>191.15</v>
      </c>
      <c r="CP27" s="34">
        <v>10.47</v>
      </c>
      <c r="CQ27" s="34">
        <v>1.1200000000000001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1140</v>
      </c>
      <c r="CK29" s="20">
        <v>439.2</v>
      </c>
      <c r="CL29" s="20">
        <v>789.6</v>
      </c>
      <c r="CM29" s="20">
        <v>9.1199999999999992</v>
      </c>
      <c r="CN29" s="20">
        <v>9.1199999999999992</v>
      </c>
      <c r="CO29" s="20">
        <v>9.1199999999999992</v>
      </c>
      <c r="CP29" s="20">
        <v>0</v>
      </c>
      <c r="CQ29" s="20">
        <v>0</v>
      </c>
      <c r="CR29" s="28"/>
    </row>
    <row r="30" spans="1:96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1.23</v>
      </c>
      <c r="CH30" s="20">
        <v>1.23</v>
      </c>
      <c r="CI30" s="20">
        <v>1.23</v>
      </c>
      <c r="CJ30" s="20">
        <v>136.63999999999999</v>
      </c>
      <c r="CK30" s="20">
        <v>54.68</v>
      </c>
      <c r="CL30" s="20">
        <v>95.66</v>
      </c>
      <c r="CM30" s="20">
        <v>13.23</v>
      </c>
      <c r="CN30" s="20">
        <v>7.82</v>
      </c>
      <c r="CO30" s="20">
        <v>10.52</v>
      </c>
      <c r="CP30" s="20">
        <v>3.75</v>
      </c>
      <c r="CQ30" s="20">
        <v>0</v>
      </c>
      <c r="CR30" s="28"/>
    </row>
    <row r="31" spans="1:96" s="20" customFormat="1" ht="31.5" x14ac:dyDescent="0.25">
      <c r="A31" s="21" t="str">
        <f>"57/3"</f>
        <v>57/3</v>
      </c>
      <c r="B31" s="27" t="s">
        <v>174</v>
      </c>
      <c r="C31" s="23" t="str">
        <f>"200"</f>
        <v>200</v>
      </c>
      <c r="D31" s="23">
        <v>4.99</v>
      </c>
      <c r="E31" s="23">
        <v>0</v>
      </c>
      <c r="F31" s="23">
        <v>5.98</v>
      </c>
      <c r="G31" s="23">
        <v>6.49</v>
      </c>
      <c r="H31" s="23">
        <v>39.24</v>
      </c>
      <c r="I31" s="23">
        <v>218.954812</v>
      </c>
      <c r="J31" s="23">
        <v>0.98</v>
      </c>
      <c r="K31" s="23">
        <v>3.9</v>
      </c>
      <c r="L31" s="23">
        <v>0</v>
      </c>
      <c r="M31" s="23">
        <v>0</v>
      </c>
      <c r="N31" s="23">
        <v>18.690000000000001</v>
      </c>
      <c r="O31" s="23">
        <v>14.7</v>
      </c>
      <c r="P31" s="23">
        <v>5.85</v>
      </c>
      <c r="Q31" s="23">
        <v>0</v>
      </c>
      <c r="R31" s="23">
        <v>0</v>
      </c>
      <c r="S31" s="23">
        <v>0.74</v>
      </c>
      <c r="T31" s="23">
        <v>2.88</v>
      </c>
      <c r="U31" s="23">
        <v>270.23</v>
      </c>
      <c r="V31" s="23">
        <v>411.97</v>
      </c>
      <c r="W31" s="23">
        <v>58.9</v>
      </c>
      <c r="X31" s="23">
        <v>76.13</v>
      </c>
      <c r="Y31" s="23">
        <v>127.82</v>
      </c>
      <c r="Z31" s="23">
        <v>1.78</v>
      </c>
      <c r="AA31" s="23">
        <v>1.2</v>
      </c>
      <c r="AB31" s="23">
        <v>20160.84</v>
      </c>
      <c r="AC31" s="23">
        <v>4202.1899999999996</v>
      </c>
      <c r="AD31" s="23">
        <v>3.89</v>
      </c>
      <c r="AE31" s="23">
        <v>0.12</v>
      </c>
      <c r="AF31" s="23">
        <v>0.13</v>
      </c>
      <c r="AG31" s="23">
        <v>1.91</v>
      </c>
      <c r="AH31" s="23">
        <v>3.07</v>
      </c>
      <c r="AI31" s="23">
        <v>4.2</v>
      </c>
      <c r="AJ31" s="20">
        <v>0</v>
      </c>
      <c r="AK31" s="20">
        <v>191.85</v>
      </c>
      <c r="AL31" s="20">
        <v>164.16</v>
      </c>
      <c r="AM31" s="20">
        <v>262.67</v>
      </c>
      <c r="AN31" s="20">
        <v>151.99</v>
      </c>
      <c r="AO31" s="20">
        <v>55.13</v>
      </c>
      <c r="AP31" s="20">
        <v>135.58000000000001</v>
      </c>
      <c r="AQ31" s="20">
        <v>39.72</v>
      </c>
      <c r="AR31" s="20">
        <v>172.73</v>
      </c>
      <c r="AS31" s="20">
        <v>177.15</v>
      </c>
      <c r="AT31" s="20">
        <v>185.24</v>
      </c>
      <c r="AU31" s="20">
        <v>370.15</v>
      </c>
      <c r="AV31" s="20">
        <v>78.64</v>
      </c>
      <c r="AW31" s="20">
        <v>140.97</v>
      </c>
      <c r="AX31" s="20">
        <v>1097.6400000000001</v>
      </c>
      <c r="AY31" s="20">
        <v>0</v>
      </c>
      <c r="AZ31" s="20">
        <v>261.11</v>
      </c>
      <c r="BA31" s="20">
        <v>176.38</v>
      </c>
      <c r="BB31" s="20">
        <v>96.9</v>
      </c>
      <c r="BC31" s="20">
        <v>68.540000000000006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0.33</v>
      </c>
      <c r="BL31" s="20">
        <v>0</v>
      </c>
      <c r="BM31" s="20">
        <v>0.22</v>
      </c>
      <c r="BN31" s="20">
        <v>0.02</v>
      </c>
      <c r="BO31" s="20">
        <v>0.04</v>
      </c>
      <c r="BP31" s="20">
        <v>0</v>
      </c>
      <c r="BQ31" s="20">
        <v>0</v>
      </c>
      <c r="BR31" s="20">
        <v>0</v>
      </c>
      <c r="BS31" s="20">
        <v>1.25</v>
      </c>
      <c r="BT31" s="20">
        <v>0</v>
      </c>
      <c r="BU31" s="20">
        <v>0</v>
      </c>
      <c r="BV31" s="20">
        <v>3.54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223.57</v>
      </c>
      <c r="CC31" s="24"/>
      <c r="CD31" s="24"/>
      <c r="CE31" s="20">
        <v>3361.34</v>
      </c>
      <c r="CG31" s="20">
        <v>34.04</v>
      </c>
      <c r="CH31" s="20">
        <v>22.08</v>
      </c>
      <c r="CI31" s="20">
        <v>28.06</v>
      </c>
      <c r="CJ31" s="20">
        <v>2761.57</v>
      </c>
      <c r="CK31" s="20">
        <v>910.33</v>
      </c>
      <c r="CL31" s="20">
        <v>1835.95</v>
      </c>
      <c r="CM31" s="20">
        <v>22.88</v>
      </c>
      <c r="CN31" s="20">
        <v>14.81</v>
      </c>
      <c r="CO31" s="20">
        <v>18.850000000000001</v>
      </c>
      <c r="CP31" s="20">
        <v>6</v>
      </c>
      <c r="CQ31" s="20">
        <v>0.5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6.37</v>
      </c>
      <c r="E32" s="33">
        <v>0</v>
      </c>
      <c r="F32" s="33">
        <v>6.13</v>
      </c>
      <c r="G32" s="33">
        <v>6.64</v>
      </c>
      <c r="H32" s="33">
        <v>52.33</v>
      </c>
      <c r="I32" s="33">
        <v>278.14999999999998</v>
      </c>
      <c r="J32" s="33">
        <v>0.98</v>
      </c>
      <c r="K32" s="33">
        <v>3.9</v>
      </c>
      <c r="L32" s="33">
        <v>0</v>
      </c>
      <c r="M32" s="33">
        <v>0</v>
      </c>
      <c r="N32" s="33">
        <v>22.59</v>
      </c>
      <c r="O32" s="33">
        <v>23.82</v>
      </c>
      <c r="P32" s="33">
        <v>5.92</v>
      </c>
      <c r="Q32" s="33">
        <v>0</v>
      </c>
      <c r="R32" s="33">
        <v>0</v>
      </c>
      <c r="S32" s="33">
        <v>0.74</v>
      </c>
      <c r="T32" s="33">
        <v>3.26</v>
      </c>
      <c r="U32" s="33">
        <v>270.27</v>
      </c>
      <c r="V32" s="33">
        <v>412.08</v>
      </c>
      <c r="W32" s="33">
        <v>59.01</v>
      </c>
      <c r="X32" s="33">
        <v>76.13</v>
      </c>
      <c r="Y32" s="33">
        <v>127.82</v>
      </c>
      <c r="Z32" s="33">
        <v>1.79</v>
      </c>
      <c r="AA32" s="33">
        <v>1.2</v>
      </c>
      <c r="AB32" s="33">
        <v>20160.84</v>
      </c>
      <c r="AC32" s="33">
        <v>4202.1899999999996</v>
      </c>
      <c r="AD32" s="33">
        <v>3.89</v>
      </c>
      <c r="AE32" s="33">
        <v>0.12</v>
      </c>
      <c r="AF32" s="33">
        <v>0.13</v>
      </c>
      <c r="AG32" s="33">
        <v>1.91</v>
      </c>
      <c r="AH32" s="33">
        <v>3.07</v>
      </c>
      <c r="AI32" s="33">
        <v>4.2</v>
      </c>
      <c r="AJ32" s="34">
        <v>0</v>
      </c>
      <c r="AK32" s="34">
        <v>255.71</v>
      </c>
      <c r="AL32" s="34">
        <v>230.63</v>
      </c>
      <c r="AM32" s="34">
        <v>364.46</v>
      </c>
      <c r="AN32" s="34">
        <v>185.74</v>
      </c>
      <c r="AO32" s="34">
        <v>75.14</v>
      </c>
      <c r="AP32" s="34">
        <v>175.6</v>
      </c>
      <c r="AQ32" s="34">
        <v>54.86</v>
      </c>
      <c r="AR32" s="34">
        <v>245.12</v>
      </c>
      <c r="AS32" s="34">
        <v>222.04</v>
      </c>
      <c r="AT32" s="34">
        <v>247.88</v>
      </c>
      <c r="AU32" s="34">
        <v>421.83</v>
      </c>
      <c r="AV32" s="34">
        <v>105.78</v>
      </c>
      <c r="AW32" s="34">
        <v>189</v>
      </c>
      <c r="AX32" s="34">
        <v>1499.23</v>
      </c>
      <c r="AY32" s="34">
        <v>0</v>
      </c>
      <c r="AZ32" s="34">
        <v>391.96</v>
      </c>
      <c r="BA32" s="34">
        <v>233.28</v>
      </c>
      <c r="BB32" s="34">
        <v>134.65</v>
      </c>
      <c r="BC32" s="34">
        <v>98.47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0.34</v>
      </c>
      <c r="BL32" s="34">
        <v>0</v>
      </c>
      <c r="BM32" s="34">
        <v>0.22</v>
      </c>
      <c r="BN32" s="34">
        <v>0.02</v>
      </c>
      <c r="BO32" s="34">
        <v>0.04</v>
      </c>
      <c r="BP32" s="34">
        <v>0</v>
      </c>
      <c r="BQ32" s="34">
        <v>0</v>
      </c>
      <c r="BR32" s="34">
        <v>0</v>
      </c>
      <c r="BS32" s="34">
        <v>1.26</v>
      </c>
      <c r="BT32" s="34">
        <v>0</v>
      </c>
      <c r="BU32" s="34">
        <v>0</v>
      </c>
      <c r="BV32" s="34">
        <v>3.6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381.42</v>
      </c>
      <c r="CC32" s="25"/>
      <c r="CD32" s="25">
        <f>$I$32/$I$34*100</f>
        <v>20.603703703703701</v>
      </c>
      <c r="CE32" s="34">
        <v>3361.34</v>
      </c>
      <c r="CF32" s="34"/>
      <c r="CG32" s="34">
        <v>35.28</v>
      </c>
      <c r="CH32" s="34">
        <v>23.32</v>
      </c>
      <c r="CI32" s="34">
        <v>29.3</v>
      </c>
      <c r="CJ32" s="34">
        <v>4038.2</v>
      </c>
      <c r="CK32" s="34">
        <v>1404.21</v>
      </c>
      <c r="CL32" s="34">
        <v>2721.21</v>
      </c>
      <c r="CM32" s="34">
        <v>45.23</v>
      </c>
      <c r="CN32" s="34">
        <v>31.75</v>
      </c>
      <c r="CO32" s="34">
        <v>38.49</v>
      </c>
      <c r="CP32" s="34">
        <v>9.75</v>
      </c>
      <c r="CQ32" s="34">
        <v>0.5</v>
      </c>
    </row>
    <row r="33" spans="1:95" s="30" customFormat="1" x14ac:dyDescent="0.25">
      <c r="A33" s="31"/>
      <c r="B33" s="32" t="s">
        <v>117</v>
      </c>
      <c r="C33" s="33"/>
      <c r="D33" s="33">
        <v>42.33</v>
      </c>
      <c r="E33" s="33">
        <v>16.47</v>
      </c>
      <c r="F33" s="33">
        <v>38.17</v>
      </c>
      <c r="G33" s="33">
        <v>30.37</v>
      </c>
      <c r="H33" s="33">
        <v>213.37</v>
      </c>
      <c r="I33" s="33">
        <v>1338.85</v>
      </c>
      <c r="J33" s="33">
        <v>6.4</v>
      </c>
      <c r="K33" s="33">
        <v>17.600000000000001</v>
      </c>
      <c r="L33" s="33">
        <v>0</v>
      </c>
      <c r="M33" s="33">
        <v>0</v>
      </c>
      <c r="N33" s="33">
        <v>58.83</v>
      </c>
      <c r="O33" s="33">
        <v>135.78</v>
      </c>
      <c r="P33" s="33">
        <v>18.760000000000002</v>
      </c>
      <c r="Q33" s="33">
        <v>0</v>
      </c>
      <c r="R33" s="33">
        <v>0</v>
      </c>
      <c r="S33" s="33">
        <v>2.74</v>
      </c>
      <c r="T33" s="33">
        <v>10.77</v>
      </c>
      <c r="U33" s="33">
        <v>1267.7</v>
      </c>
      <c r="V33" s="33">
        <v>1736.98</v>
      </c>
      <c r="W33" s="33">
        <v>201.89</v>
      </c>
      <c r="X33" s="33">
        <v>212.24</v>
      </c>
      <c r="Y33" s="33">
        <v>622.44000000000005</v>
      </c>
      <c r="Z33" s="33">
        <v>10.52</v>
      </c>
      <c r="AA33" s="33">
        <v>158.97</v>
      </c>
      <c r="AB33" s="33">
        <v>29336.240000000002</v>
      </c>
      <c r="AC33" s="33">
        <v>5999.91</v>
      </c>
      <c r="AD33" s="33">
        <v>16.43</v>
      </c>
      <c r="AE33" s="33">
        <v>0.63</v>
      </c>
      <c r="AF33" s="33">
        <v>0.64</v>
      </c>
      <c r="AG33" s="33">
        <v>7</v>
      </c>
      <c r="AH33" s="33">
        <v>16</v>
      </c>
      <c r="AI33" s="33">
        <v>24</v>
      </c>
      <c r="AJ33" s="34">
        <v>0</v>
      </c>
      <c r="AK33" s="34">
        <v>2116.88</v>
      </c>
      <c r="AL33" s="34">
        <v>1801.07</v>
      </c>
      <c r="AM33" s="34">
        <v>3113.78</v>
      </c>
      <c r="AN33" s="34">
        <v>2262.27</v>
      </c>
      <c r="AO33" s="34">
        <v>826.13</v>
      </c>
      <c r="AP33" s="34">
        <v>1612.69</v>
      </c>
      <c r="AQ33" s="34">
        <v>480.95</v>
      </c>
      <c r="AR33" s="34">
        <v>1556.2</v>
      </c>
      <c r="AS33" s="34">
        <v>1419.27</v>
      </c>
      <c r="AT33" s="34">
        <v>1768.14</v>
      </c>
      <c r="AU33" s="34">
        <v>2412.5700000000002</v>
      </c>
      <c r="AV33" s="34">
        <v>1045.42</v>
      </c>
      <c r="AW33" s="34">
        <v>1177.6400000000001</v>
      </c>
      <c r="AX33" s="34">
        <v>6927.3</v>
      </c>
      <c r="AY33" s="34">
        <v>8.4</v>
      </c>
      <c r="AZ33" s="34">
        <v>1893.38</v>
      </c>
      <c r="BA33" s="34">
        <v>1609.07</v>
      </c>
      <c r="BB33" s="34">
        <v>968.09</v>
      </c>
      <c r="BC33" s="34">
        <v>607.96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1.9</v>
      </c>
      <c r="BL33" s="34">
        <v>0</v>
      </c>
      <c r="BM33" s="34">
        <v>1.08</v>
      </c>
      <c r="BN33" s="34">
        <v>0.08</v>
      </c>
      <c r="BO33" s="34">
        <v>0.18</v>
      </c>
      <c r="BP33" s="34">
        <v>0</v>
      </c>
      <c r="BQ33" s="34">
        <v>0</v>
      </c>
      <c r="BR33" s="34">
        <v>0.01</v>
      </c>
      <c r="BS33" s="34">
        <v>6.33</v>
      </c>
      <c r="BT33" s="34">
        <v>0</v>
      </c>
      <c r="BU33" s="34">
        <v>0</v>
      </c>
      <c r="BV33" s="34">
        <v>16.66</v>
      </c>
      <c r="BW33" s="34">
        <v>0.06</v>
      </c>
      <c r="BX33" s="34">
        <v>0</v>
      </c>
      <c r="BY33" s="34">
        <v>0</v>
      </c>
      <c r="BZ33" s="34">
        <v>0</v>
      </c>
      <c r="CA33" s="34">
        <v>0</v>
      </c>
      <c r="CB33" s="34">
        <v>1414.76</v>
      </c>
      <c r="CC33" s="25"/>
      <c r="CD33" s="25"/>
      <c r="CE33" s="34">
        <v>5048.34</v>
      </c>
      <c r="CF33" s="34"/>
      <c r="CG33" s="34">
        <v>385.93</v>
      </c>
      <c r="CH33" s="34">
        <v>156.25</v>
      </c>
      <c r="CI33" s="34">
        <v>271.08999999999997</v>
      </c>
      <c r="CJ33" s="34">
        <v>21922.31</v>
      </c>
      <c r="CK33" s="34">
        <v>9272.4599999999991</v>
      </c>
      <c r="CL33" s="34">
        <v>15597.38</v>
      </c>
      <c r="CM33" s="34">
        <v>387.76</v>
      </c>
      <c r="CN33" s="34">
        <v>259.92</v>
      </c>
      <c r="CO33" s="34">
        <v>323.83999999999997</v>
      </c>
      <c r="CP33" s="34">
        <v>25.09</v>
      </c>
      <c r="CQ33" s="34">
        <v>2.17</v>
      </c>
    </row>
    <row r="34" spans="1:95" ht="47.25" x14ac:dyDescent="0.25">
      <c r="A34" s="21"/>
      <c r="B34" s="27" t="s">
        <v>175</v>
      </c>
      <c r="C34" s="23"/>
      <c r="D34" s="23">
        <v>40.5</v>
      </c>
      <c r="E34" s="23">
        <v>0</v>
      </c>
      <c r="F34" s="23">
        <v>45</v>
      </c>
      <c r="G34" s="23">
        <v>0</v>
      </c>
      <c r="H34" s="23">
        <v>195.75</v>
      </c>
      <c r="I34" s="23">
        <v>1350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375</v>
      </c>
      <c r="AD34" s="23">
        <v>0</v>
      </c>
      <c r="AE34" s="23">
        <v>0.67500000000000004</v>
      </c>
      <c r="AF34" s="23">
        <v>0.75</v>
      </c>
      <c r="AG34" s="23"/>
      <c r="AH34" s="23"/>
      <c r="AI34" s="23">
        <v>37.5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1.8299999999999983</v>
      </c>
      <c r="E35" s="23">
        <f t="shared" si="0"/>
        <v>16.47</v>
      </c>
      <c r="F35" s="23">
        <f t="shared" si="0"/>
        <v>-6.8299999999999983</v>
      </c>
      <c r="G35" s="23">
        <f t="shared" si="0"/>
        <v>30.37</v>
      </c>
      <c r="H35" s="23">
        <f t="shared" si="0"/>
        <v>17.620000000000005</v>
      </c>
      <c r="I35" s="23">
        <f t="shared" si="0"/>
        <v>-11.150000000000091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1736.98</v>
      </c>
      <c r="W35" s="23">
        <f t="shared" si="1"/>
        <v>201.89</v>
      </c>
      <c r="X35" s="23">
        <f t="shared" si="1"/>
        <v>212.24</v>
      </c>
      <c r="Y35" s="23">
        <f t="shared" si="1"/>
        <v>622.44000000000005</v>
      </c>
      <c r="Z35" s="23">
        <f t="shared" si="1"/>
        <v>10.52</v>
      </c>
      <c r="AA35" s="23">
        <f t="shared" si="1"/>
        <v>158.97</v>
      </c>
      <c r="AB35" s="23">
        <f t="shared" si="1"/>
        <v>29336.240000000002</v>
      </c>
      <c r="AC35" s="23">
        <f t="shared" si="1"/>
        <v>5624.91</v>
      </c>
      <c r="AD35" s="23">
        <f t="shared" si="1"/>
        <v>16.43</v>
      </c>
      <c r="AE35" s="23">
        <f t="shared" si="1"/>
        <v>-4.500000000000004E-2</v>
      </c>
      <c r="AF35" s="23">
        <f t="shared" si="1"/>
        <v>-0.10999999999999999</v>
      </c>
      <c r="AG35" s="23"/>
      <c r="AH35" s="23"/>
      <c r="AI35" s="23">
        <f>AI33-AI34</f>
        <v>-13.5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271.08999999999997</v>
      </c>
      <c r="CJ35" s="20"/>
      <c r="CK35" s="20"/>
      <c r="CL35" s="20">
        <f>CL33-CL34</f>
        <v>15597.38</v>
      </c>
      <c r="CM35" s="20"/>
      <c r="CN35" s="20"/>
      <c r="CO35" s="20">
        <f>CO33-CO34</f>
        <v>323.83999999999997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13</v>
      </c>
      <c r="E36" s="23"/>
      <c r="F36" s="23">
        <v>27</v>
      </c>
      <c r="G36" s="23"/>
      <c r="H36" s="23">
        <v>60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"31 августа 2023 г."</f>
        <v>31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(14)'!B3&lt;&gt;"",'Dop (14)'!B3,"")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20.530314146341457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31.5" x14ac:dyDescent="0.25">
      <c r="A13" s="21" t="str">
        <f>"3/4"</f>
        <v>3/4</v>
      </c>
      <c r="B13" s="27" t="s">
        <v>99</v>
      </c>
      <c r="C13" s="23" t="str">
        <f>"200"</f>
        <v>200</v>
      </c>
      <c r="D13" s="23">
        <v>6.05</v>
      </c>
      <c r="E13" s="23">
        <v>0</v>
      </c>
      <c r="F13" s="23">
        <v>6.48</v>
      </c>
      <c r="G13" s="23">
        <v>6.48</v>
      </c>
      <c r="H13" s="23">
        <v>31.72</v>
      </c>
      <c r="I13" s="23">
        <v>201.328554</v>
      </c>
      <c r="J13" s="23">
        <v>0.92</v>
      </c>
      <c r="K13" s="23">
        <v>3.25</v>
      </c>
      <c r="L13" s="23">
        <v>0</v>
      </c>
      <c r="M13" s="23">
        <v>0</v>
      </c>
      <c r="N13" s="23">
        <v>0.67</v>
      </c>
      <c r="O13" s="23">
        <v>25.79</v>
      </c>
      <c r="P13" s="23">
        <v>5.26</v>
      </c>
      <c r="Q13" s="23">
        <v>0</v>
      </c>
      <c r="R13" s="23">
        <v>0</v>
      </c>
      <c r="S13" s="23">
        <v>0</v>
      </c>
      <c r="T13" s="23">
        <v>1.33</v>
      </c>
      <c r="U13" s="23">
        <v>193.07</v>
      </c>
      <c r="V13" s="23">
        <v>184.38</v>
      </c>
      <c r="W13" s="23">
        <v>11.29</v>
      </c>
      <c r="X13" s="23">
        <v>93.2</v>
      </c>
      <c r="Y13" s="23">
        <v>136.24</v>
      </c>
      <c r="Z13" s="23">
        <v>3.2</v>
      </c>
      <c r="AA13" s="23">
        <v>0</v>
      </c>
      <c r="AB13" s="23">
        <v>4.41</v>
      </c>
      <c r="AC13" s="23">
        <v>0.98</v>
      </c>
      <c r="AD13" s="23">
        <v>2.59</v>
      </c>
      <c r="AE13" s="23">
        <v>0.18</v>
      </c>
      <c r="AF13" s="23">
        <v>0.09</v>
      </c>
      <c r="AG13" s="23">
        <v>1.75</v>
      </c>
      <c r="AH13" s="23">
        <v>3.53</v>
      </c>
      <c r="AI13" s="23">
        <v>0</v>
      </c>
      <c r="AJ13" s="20">
        <v>0</v>
      </c>
      <c r="AK13" s="20">
        <v>283.32</v>
      </c>
      <c r="AL13" s="20">
        <v>220.89</v>
      </c>
      <c r="AM13" s="20">
        <v>357.75</v>
      </c>
      <c r="AN13" s="20">
        <v>254.51</v>
      </c>
      <c r="AO13" s="20">
        <v>153.66</v>
      </c>
      <c r="AP13" s="20">
        <v>192.08</v>
      </c>
      <c r="AQ13" s="20">
        <v>86.44</v>
      </c>
      <c r="AR13" s="20">
        <v>284.27999999999997</v>
      </c>
      <c r="AS13" s="20">
        <v>278.52</v>
      </c>
      <c r="AT13" s="20">
        <v>537.82000000000005</v>
      </c>
      <c r="AU13" s="20">
        <v>529.17999999999995</v>
      </c>
      <c r="AV13" s="20">
        <v>144.06</v>
      </c>
      <c r="AW13" s="20">
        <v>345.74</v>
      </c>
      <c r="AX13" s="20">
        <v>1085.25</v>
      </c>
      <c r="AY13" s="20">
        <v>0</v>
      </c>
      <c r="AZ13" s="20">
        <v>240.1</v>
      </c>
      <c r="BA13" s="20">
        <v>291</v>
      </c>
      <c r="BB13" s="20">
        <v>206.49</v>
      </c>
      <c r="BC13" s="20">
        <v>158.47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0.56000000000000005</v>
      </c>
      <c r="BL13" s="20">
        <v>0</v>
      </c>
      <c r="BM13" s="20">
        <v>0.22</v>
      </c>
      <c r="BN13" s="20">
        <v>0.02</v>
      </c>
      <c r="BO13" s="20">
        <v>0.03</v>
      </c>
      <c r="BP13" s="20">
        <v>0</v>
      </c>
      <c r="BQ13" s="20">
        <v>0</v>
      </c>
      <c r="BR13" s="20">
        <v>0.01</v>
      </c>
      <c r="BS13" s="20">
        <v>1.68</v>
      </c>
      <c r="BT13" s="20">
        <v>0.01</v>
      </c>
      <c r="BU13" s="20">
        <v>0</v>
      </c>
      <c r="BV13" s="20">
        <v>3.4</v>
      </c>
      <c r="BW13" s="20">
        <v>0.05</v>
      </c>
      <c r="BX13" s="20">
        <v>0</v>
      </c>
      <c r="BY13" s="20">
        <v>0</v>
      </c>
      <c r="BZ13" s="20">
        <v>0</v>
      </c>
      <c r="CA13" s="20">
        <v>0</v>
      </c>
      <c r="CB13" s="20">
        <v>166.87</v>
      </c>
      <c r="CC13" s="24"/>
      <c r="CD13" s="24"/>
      <c r="CE13" s="20">
        <v>0.74</v>
      </c>
      <c r="CF13" s="20"/>
      <c r="CG13" s="20">
        <v>22.34</v>
      </c>
      <c r="CH13" s="20">
        <v>13.34</v>
      </c>
      <c r="CI13" s="20">
        <v>17.84</v>
      </c>
      <c r="CJ13" s="20">
        <v>1881.51</v>
      </c>
      <c r="CK13" s="20">
        <v>913.38</v>
      </c>
      <c r="CL13" s="20">
        <v>1397.44</v>
      </c>
      <c r="CM13" s="20">
        <v>42.15</v>
      </c>
      <c r="CN13" s="20">
        <v>26.72</v>
      </c>
      <c r="CO13" s="20">
        <v>34.44</v>
      </c>
      <c r="CP13" s="20">
        <v>0</v>
      </c>
      <c r="CQ13" s="20">
        <v>0.5</v>
      </c>
      <c r="CR13" s="28"/>
    </row>
    <row r="14" spans="1:96" s="26" customFormat="1" x14ac:dyDescent="0.25">
      <c r="A14" s="21" t="str">
        <f>"-"</f>
        <v>-</v>
      </c>
      <c r="B14" s="27" t="s">
        <v>100</v>
      </c>
      <c r="C14" s="23" t="str">
        <f>"10"</f>
        <v>10</v>
      </c>
      <c r="D14" s="23">
        <v>0.05</v>
      </c>
      <c r="E14" s="23">
        <v>0</v>
      </c>
      <c r="F14" s="23">
        <v>0</v>
      </c>
      <c r="G14" s="23">
        <v>0</v>
      </c>
      <c r="H14" s="23">
        <v>7.26</v>
      </c>
      <c r="I14" s="23">
        <v>27.787999999999997</v>
      </c>
      <c r="J14" s="23">
        <v>0</v>
      </c>
      <c r="K14" s="23">
        <v>0</v>
      </c>
      <c r="L14" s="23">
        <v>0</v>
      </c>
      <c r="M14" s="23">
        <v>0</v>
      </c>
      <c r="N14" s="23">
        <v>7.16</v>
      </c>
      <c r="O14" s="23">
        <v>0</v>
      </c>
      <c r="P14" s="23">
        <v>0.1</v>
      </c>
      <c r="Q14" s="23">
        <v>0</v>
      </c>
      <c r="R14" s="23">
        <v>0</v>
      </c>
      <c r="S14" s="23">
        <v>0.06</v>
      </c>
      <c r="T14" s="23">
        <v>0.04</v>
      </c>
      <c r="U14" s="23">
        <v>0.2</v>
      </c>
      <c r="V14" s="23">
        <v>15.2</v>
      </c>
      <c r="W14" s="23">
        <v>1.2</v>
      </c>
      <c r="X14" s="23">
        <v>0.9</v>
      </c>
      <c r="Y14" s="23">
        <v>1.8</v>
      </c>
      <c r="Z14" s="23">
        <v>0.04</v>
      </c>
      <c r="AA14" s="23">
        <v>0</v>
      </c>
      <c r="AB14" s="23">
        <v>30</v>
      </c>
      <c r="AC14" s="23">
        <v>5</v>
      </c>
      <c r="AD14" s="23">
        <v>0.08</v>
      </c>
      <c r="AE14" s="23">
        <v>0</v>
      </c>
      <c r="AF14" s="23">
        <v>0</v>
      </c>
      <c r="AG14" s="23">
        <v>0.02</v>
      </c>
      <c r="AH14" s="23">
        <v>0.03</v>
      </c>
      <c r="AI14" s="23">
        <v>0.24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2.59</v>
      </c>
      <c r="CC14" s="24"/>
      <c r="CD14" s="24"/>
      <c r="CE14" s="20">
        <v>5</v>
      </c>
      <c r="CF14" s="20"/>
      <c r="CG14" s="20">
        <v>0.2</v>
      </c>
      <c r="CH14" s="20">
        <v>0.2</v>
      </c>
      <c r="CI14" s="20">
        <v>0.2</v>
      </c>
      <c r="CJ14" s="20">
        <v>20</v>
      </c>
      <c r="CK14" s="20">
        <v>8.1999999999999993</v>
      </c>
      <c r="CL14" s="20">
        <v>14.1</v>
      </c>
      <c r="CM14" s="20">
        <v>0.2</v>
      </c>
      <c r="CN14" s="20">
        <v>0.2</v>
      </c>
      <c r="CO14" s="20">
        <v>0.2</v>
      </c>
      <c r="CP14" s="20">
        <v>0</v>
      </c>
      <c r="CQ14" s="20">
        <v>0</v>
      </c>
      <c r="CR14" s="28"/>
    </row>
    <row r="15" spans="1:96" s="20" customFormat="1" x14ac:dyDescent="0.25">
      <c r="A15" s="21" t="str">
        <f>"18/12"</f>
        <v>18/12</v>
      </c>
      <c r="B15" s="27" t="s">
        <v>239</v>
      </c>
      <c r="C15" s="23" t="str">
        <f>"40"</f>
        <v>40</v>
      </c>
      <c r="D15" s="23">
        <v>3.24</v>
      </c>
      <c r="E15" s="23">
        <v>0.08</v>
      </c>
      <c r="F15" s="23">
        <v>1.58</v>
      </c>
      <c r="G15" s="23">
        <v>1.76</v>
      </c>
      <c r="H15" s="23">
        <v>22.23</v>
      </c>
      <c r="I15" s="23">
        <v>115.61703424</v>
      </c>
      <c r="J15" s="23">
        <v>0.24</v>
      </c>
      <c r="K15" s="23">
        <v>0.88</v>
      </c>
      <c r="L15" s="23">
        <v>0</v>
      </c>
      <c r="M15" s="23">
        <v>0</v>
      </c>
      <c r="N15" s="23">
        <v>1.96</v>
      </c>
      <c r="O15" s="23">
        <v>19.28</v>
      </c>
      <c r="P15" s="23">
        <v>0.99</v>
      </c>
      <c r="Q15" s="23">
        <v>0</v>
      </c>
      <c r="R15" s="23">
        <v>0</v>
      </c>
      <c r="S15" s="23">
        <v>0</v>
      </c>
      <c r="T15" s="23">
        <v>0.64</v>
      </c>
      <c r="U15" s="23">
        <v>187.09</v>
      </c>
      <c r="V15" s="23">
        <v>34.619999999999997</v>
      </c>
      <c r="W15" s="23">
        <v>6.64</v>
      </c>
      <c r="X15" s="23">
        <v>4.53</v>
      </c>
      <c r="Y15" s="23">
        <v>24.37</v>
      </c>
      <c r="Z15" s="23">
        <v>0.35</v>
      </c>
      <c r="AA15" s="23">
        <v>0.18</v>
      </c>
      <c r="AB15" s="23">
        <v>0.04</v>
      </c>
      <c r="AC15" s="23">
        <v>0.3</v>
      </c>
      <c r="AD15" s="23">
        <v>1.07</v>
      </c>
      <c r="AE15" s="23">
        <v>0.04</v>
      </c>
      <c r="AF15" s="23">
        <v>0.01</v>
      </c>
      <c r="AG15" s="23">
        <v>0.31</v>
      </c>
      <c r="AH15" s="23">
        <v>0.96</v>
      </c>
      <c r="AI15" s="23">
        <v>0</v>
      </c>
      <c r="AJ15" s="20">
        <v>0</v>
      </c>
      <c r="AK15" s="20">
        <v>142.44</v>
      </c>
      <c r="AL15" s="20">
        <v>129.35</v>
      </c>
      <c r="AM15" s="20">
        <v>242.18</v>
      </c>
      <c r="AN15" s="20">
        <v>79.03</v>
      </c>
      <c r="AO15" s="20">
        <v>46.74</v>
      </c>
      <c r="AP15" s="20">
        <v>94.25</v>
      </c>
      <c r="AQ15" s="20">
        <v>30.17</v>
      </c>
      <c r="AR15" s="20">
        <v>149.55000000000001</v>
      </c>
      <c r="AS15" s="20">
        <v>100.78</v>
      </c>
      <c r="AT15" s="20">
        <v>121.16</v>
      </c>
      <c r="AU15" s="20">
        <v>106.37</v>
      </c>
      <c r="AV15" s="20">
        <v>61.07</v>
      </c>
      <c r="AW15" s="20">
        <v>105.93</v>
      </c>
      <c r="AX15" s="20">
        <v>914.59</v>
      </c>
      <c r="AY15" s="20">
        <v>1.06</v>
      </c>
      <c r="AZ15" s="20">
        <v>287.36</v>
      </c>
      <c r="BA15" s="20">
        <v>149.99</v>
      </c>
      <c r="BB15" s="20">
        <v>75.78</v>
      </c>
      <c r="BC15" s="20">
        <v>59.77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0.11</v>
      </c>
      <c r="BL15" s="20">
        <v>0</v>
      </c>
      <c r="BM15" s="20">
        <v>0.05</v>
      </c>
      <c r="BN15" s="20">
        <v>0</v>
      </c>
      <c r="BO15" s="20">
        <v>0.01</v>
      </c>
      <c r="BP15" s="20">
        <v>0</v>
      </c>
      <c r="BQ15" s="20">
        <v>0</v>
      </c>
      <c r="BR15" s="20">
        <v>0</v>
      </c>
      <c r="BS15" s="20">
        <v>0.31</v>
      </c>
      <c r="BT15" s="20">
        <v>0</v>
      </c>
      <c r="BU15" s="20">
        <v>0</v>
      </c>
      <c r="BV15" s="20">
        <v>0.95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20.82</v>
      </c>
      <c r="CC15" s="24"/>
      <c r="CD15" s="24"/>
      <c r="CE15" s="20">
        <v>0.18</v>
      </c>
      <c r="CG15" s="20">
        <v>75.27</v>
      </c>
      <c r="CH15" s="20">
        <v>39.22</v>
      </c>
      <c r="CI15" s="20">
        <v>57.25</v>
      </c>
      <c r="CJ15" s="20">
        <v>2553.3200000000002</v>
      </c>
      <c r="CK15" s="20">
        <v>910.69</v>
      </c>
      <c r="CL15" s="20">
        <v>1732.01</v>
      </c>
      <c r="CM15" s="20">
        <v>26.72</v>
      </c>
      <c r="CN15" s="20">
        <v>15.52</v>
      </c>
      <c r="CO15" s="20">
        <v>22.29</v>
      </c>
      <c r="CP15" s="20">
        <v>1.84</v>
      </c>
      <c r="CQ15" s="20">
        <v>0.48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10.78</v>
      </c>
      <c r="E16" s="33">
        <v>0.08</v>
      </c>
      <c r="F16" s="33">
        <v>8.2100000000000009</v>
      </c>
      <c r="G16" s="33">
        <v>8.4</v>
      </c>
      <c r="H16" s="33">
        <v>75.650000000000006</v>
      </c>
      <c r="I16" s="33">
        <v>410.04</v>
      </c>
      <c r="J16" s="33">
        <v>1.1599999999999999</v>
      </c>
      <c r="K16" s="33">
        <v>4.13</v>
      </c>
      <c r="L16" s="33">
        <v>0</v>
      </c>
      <c r="M16" s="33">
        <v>0</v>
      </c>
      <c r="N16" s="33">
        <v>14.94</v>
      </c>
      <c r="O16" s="33">
        <v>54.19</v>
      </c>
      <c r="P16" s="33">
        <v>6.53</v>
      </c>
      <c r="Q16" s="33">
        <v>0</v>
      </c>
      <c r="R16" s="33">
        <v>0</v>
      </c>
      <c r="S16" s="33">
        <v>0.34</v>
      </c>
      <c r="T16" s="33">
        <v>2.42</v>
      </c>
      <c r="U16" s="33">
        <v>380.94</v>
      </c>
      <c r="V16" s="33">
        <v>242.22</v>
      </c>
      <c r="W16" s="33">
        <v>21.17</v>
      </c>
      <c r="X16" s="33">
        <v>99.19</v>
      </c>
      <c r="Y16" s="33">
        <v>163.41</v>
      </c>
      <c r="Z16" s="33">
        <v>3.63</v>
      </c>
      <c r="AA16" s="33">
        <v>0.18</v>
      </c>
      <c r="AB16" s="33">
        <v>34.89</v>
      </c>
      <c r="AC16" s="33">
        <v>6.38</v>
      </c>
      <c r="AD16" s="33">
        <v>3.75</v>
      </c>
      <c r="AE16" s="33">
        <v>0.22</v>
      </c>
      <c r="AF16" s="33">
        <v>0.1</v>
      </c>
      <c r="AG16" s="33">
        <v>2.08</v>
      </c>
      <c r="AH16" s="33">
        <v>4.53</v>
      </c>
      <c r="AI16" s="33">
        <v>1.02</v>
      </c>
      <c r="AJ16" s="34">
        <v>0</v>
      </c>
      <c r="AK16" s="34">
        <v>490.29</v>
      </c>
      <c r="AL16" s="34">
        <v>417.47</v>
      </c>
      <c r="AM16" s="34">
        <v>702.34</v>
      </c>
      <c r="AN16" s="34">
        <v>368.44</v>
      </c>
      <c r="AO16" s="34">
        <v>220.7</v>
      </c>
      <c r="AP16" s="34">
        <v>327.55</v>
      </c>
      <c r="AQ16" s="34">
        <v>131.74</v>
      </c>
      <c r="AR16" s="34">
        <v>507.74</v>
      </c>
      <c r="AS16" s="34">
        <v>424.19</v>
      </c>
      <c r="AT16" s="34">
        <v>721.63</v>
      </c>
      <c r="AU16" s="34">
        <v>687.23</v>
      </c>
      <c r="AV16" s="34">
        <v>233.14</v>
      </c>
      <c r="AW16" s="34">
        <v>499.69</v>
      </c>
      <c r="AX16" s="34">
        <v>2401.44</v>
      </c>
      <c r="AY16" s="34">
        <v>1.06</v>
      </c>
      <c r="AZ16" s="34">
        <v>658.31</v>
      </c>
      <c r="BA16" s="34">
        <v>497.89</v>
      </c>
      <c r="BB16" s="34">
        <v>320.02</v>
      </c>
      <c r="BC16" s="34">
        <v>248.16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0.68</v>
      </c>
      <c r="BL16" s="34">
        <v>0</v>
      </c>
      <c r="BM16" s="34">
        <v>0.27</v>
      </c>
      <c r="BN16" s="34">
        <v>0.02</v>
      </c>
      <c r="BO16" s="34">
        <v>0.04</v>
      </c>
      <c r="BP16" s="34">
        <v>0</v>
      </c>
      <c r="BQ16" s="34">
        <v>0</v>
      </c>
      <c r="BR16" s="34">
        <v>0.01</v>
      </c>
      <c r="BS16" s="34">
        <v>2</v>
      </c>
      <c r="BT16" s="34">
        <v>0.01</v>
      </c>
      <c r="BU16" s="34">
        <v>0</v>
      </c>
      <c r="BV16" s="34">
        <v>4.4000000000000004</v>
      </c>
      <c r="BW16" s="34">
        <v>0.06</v>
      </c>
      <c r="BX16" s="34">
        <v>0</v>
      </c>
      <c r="BY16" s="34">
        <v>0</v>
      </c>
      <c r="BZ16" s="34">
        <v>0</v>
      </c>
      <c r="CA16" s="34">
        <v>0</v>
      </c>
      <c r="CB16" s="34">
        <v>397.54</v>
      </c>
      <c r="CC16" s="25"/>
      <c r="CD16" s="25">
        <f>$I$16/$I$35*100</f>
        <v>30.373333333333335</v>
      </c>
      <c r="CE16" s="34">
        <v>5.99</v>
      </c>
      <c r="CF16" s="34"/>
      <c r="CG16" s="34">
        <v>102.12</v>
      </c>
      <c r="CH16" s="34">
        <v>56.91</v>
      </c>
      <c r="CI16" s="34">
        <v>79.52</v>
      </c>
      <c r="CJ16" s="34">
        <v>5300.29</v>
      </c>
      <c r="CK16" s="34">
        <v>2165.04</v>
      </c>
      <c r="CL16" s="34">
        <v>3732.67</v>
      </c>
      <c r="CM16" s="34">
        <v>117.26</v>
      </c>
      <c r="CN16" s="34">
        <v>72.31</v>
      </c>
      <c r="CO16" s="34">
        <v>95.96</v>
      </c>
      <c r="CP16" s="34">
        <v>6.72</v>
      </c>
      <c r="CQ16" s="34">
        <v>0.98</v>
      </c>
    </row>
    <row r="17" spans="1:96" x14ac:dyDescent="0.25">
      <c r="A17" s="21"/>
      <c r="B17" s="22" t="s">
        <v>102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0" customFormat="1" x14ac:dyDescent="0.25">
      <c r="A18" s="21" t="str">
        <f>"-"</f>
        <v>-</v>
      </c>
      <c r="B18" s="27" t="s">
        <v>103</v>
      </c>
      <c r="C18" s="23" t="str">
        <f>"100"</f>
        <v>100</v>
      </c>
      <c r="D18" s="23">
        <v>0.4</v>
      </c>
      <c r="E18" s="23">
        <v>0</v>
      </c>
      <c r="F18" s="23">
        <v>0.4</v>
      </c>
      <c r="G18" s="23">
        <v>0.4</v>
      </c>
      <c r="H18" s="23">
        <v>11.6</v>
      </c>
      <c r="I18" s="23">
        <v>48.68</v>
      </c>
      <c r="J18" s="23">
        <v>0.1</v>
      </c>
      <c r="K18" s="23">
        <v>0</v>
      </c>
      <c r="L18" s="23">
        <v>0</v>
      </c>
      <c r="M18" s="23">
        <v>0</v>
      </c>
      <c r="N18" s="23">
        <v>9</v>
      </c>
      <c r="O18" s="23">
        <v>0.8</v>
      </c>
      <c r="P18" s="23">
        <v>1.8</v>
      </c>
      <c r="Q18" s="23">
        <v>0</v>
      </c>
      <c r="R18" s="23">
        <v>0</v>
      </c>
      <c r="S18" s="23">
        <v>0.8</v>
      </c>
      <c r="T18" s="23">
        <v>0.5</v>
      </c>
      <c r="U18" s="23">
        <v>26</v>
      </c>
      <c r="V18" s="23">
        <v>278</v>
      </c>
      <c r="W18" s="23">
        <v>16</v>
      </c>
      <c r="X18" s="23">
        <v>9</v>
      </c>
      <c r="Y18" s="23">
        <v>11</v>
      </c>
      <c r="Z18" s="23">
        <v>2.2000000000000002</v>
      </c>
      <c r="AA18" s="23">
        <v>0</v>
      </c>
      <c r="AB18" s="23">
        <v>30</v>
      </c>
      <c r="AC18" s="23">
        <v>5</v>
      </c>
      <c r="AD18" s="23">
        <v>0.2</v>
      </c>
      <c r="AE18" s="23">
        <v>0.03</v>
      </c>
      <c r="AF18" s="23">
        <v>0.02</v>
      </c>
      <c r="AG18" s="23">
        <v>0.3</v>
      </c>
      <c r="AH18" s="23">
        <v>0.4</v>
      </c>
      <c r="AI18" s="23">
        <v>10</v>
      </c>
      <c r="AJ18" s="20">
        <v>0</v>
      </c>
      <c r="AK18" s="20">
        <v>12</v>
      </c>
      <c r="AL18" s="20">
        <v>13</v>
      </c>
      <c r="AM18" s="20">
        <v>19</v>
      </c>
      <c r="AN18" s="20">
        <v>18</v>
      </c>
      <c r="AO18" s="20">
        <v>3</v>
      </c>
      <c r="AP18" s="20">
        <v>11</v>
      </c>
      <c r="AQ18" s="20">
        <v>3</v>
      </c>
      <c r="AR18" s="20">
        <v>9</v>
      </c>
      <c r="AS18" s="20">
        <v>17</v>
      </c>
      <c r="AT18" s="20">
        <v>10</v>
      </c>
      <c r="AU18" s="20">
        <v>78</v>
      </c>
      <c r="AV18" s="20">
        <v>7</v>
      </c>
      <c r="AW18" s="20">
        <v>14</v>
      </c>
      <c r="AX18" s="20">
        <v>42</v>
      </c>
      <c r="AY18" s="20">
        <v>0</v>
      </c>
      <c r="AZ18" s="20">
        <v>13</v>
      </c>
      <c r="BA18" s="20">
        <v>16</v>
      </c>
      <c r="BB18" s="20">
        <v>6</v>
      </c>
      <c r="BC18" s="20">
        <v>5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86.3</v>
      </c>
      <c r="CC18" s="24"/>
      <c r="CD18" s="24"/>
      <c r="CE18" s="20">
        <v>5</v>
      </c>
      <c r="CG18" s="20">
        <v>2</v>
      </c>
      <c r="CH18" s="20">
        <v>2</v>
      </c>
      <c r="CI18" s="20">
        <v>2</v>
      </c>
      <c r="CJ18" s="20">
        <v>150</v>
      </c>
      <c r="CK18" s="20">
        <v>150</v>
      </c>
      <c r="CL18" s="20">
        <v>150</v>
      </c>
      <c r="CM18" s="20">
        <v>46.8</v>
      </c>
      <c r="CN18" s="20">
        <v>46.8</v>
      </c>
      <c r="CO18" s="20">
        <v>46.8</v>
      </c>
      <c r="CP18" s="20">
        <v>0</v>
      </c>
      <c r="CQ18" s="20">
        <v>0</v>
      </c>
      <c r="CR18" s="29"/>
    </row>
    <row r="19" spans="1:96" s="30" customFormat="1" x14ac:dyDescent="0.25">
      <c r="A19" s="31"/>
      <c r="B19" s="32" t="s">
        <v>104</v>
      </c>
      <c r="C19" s="33"/>
      <c r="D19" s="33">
        <v>0.4</v>
      </c>
      <c r="E19" s="33">
        <v>0</v>
      </c>
      <c r="F19" s="33">
        <v>0.4</v>
      </c>
      <c r="G19" s="33">
        <v>0.4</v>
      </c>
      <c r="H19" s="33">
        <v>11.6</v>
      </c>
      <c r="I19" s="33">
        <v>48.68</v>
      </c>
      <c r="J19" s="33">
        <v>0.1</v>
      </c>
      <c r="K19" s="33">
        <v>0</v>
      </c>
      <c r="L19" s="33">
        <v>0</v>
      </c>
      <c r="M19" s="33">
        <v>0</v>
      </c>
      <c r="N19" s="33">
        <v>9</v>
      </c>
      <c r="O19" s="33">
        <v>0.8</v>
      </c>
      <c r="P19" s="33">
        <v>1.8</v>
      </c>
      <c r="Q19" s="33">
        <v>0</v>
      </c>
      <c r="R19" s="33">
        <v>0</v>
      </c>
      <c r="S19" s="33">
        <v>0.8</v>
      </c>
      <c r="T19" s="33">
        <v>0.5</v>
      </c>
      <c r="U19" s="33">
        <v>26</v>
      </c>
      <c r="V19" s="33">
        <v>278</v>
      </c>
      <c r="W19" s="33">
        <v>16</v>
      </c>
      <c r="X19" s="33">
        <v>9</v>
      </c>
      <c r="Y19" s="33">
        <v>11</v>
      </c>
      <c r="Z19" s="33">
        <v>2.2000000000000002</v>
      </c>
      <c r="AA19" s="33">
        <v>0</v>
      </c>
      <c r="AB19" s="33">
        <v>30</v>
      </c>
      <c r="AC19" s="33">
        <v>5</v>
      </c>
      <c r="AD19" s="33">
        <v>0.2</v>
      </c>
      <c r="AE19" s="33">
        <v>0.03</v>
      </c>
      <c r="AF19" s="33">
        <v>0.02</v>
      </c>
      <c r="AG19" s="33">
        <v>0.3</v>
      </c>
      <c r="AH19" s="33">
        <v>0.4</v>
      </c>
      <c r="AI19" s="33">
        <v>10</v>
      </c>
      <c r="AJ19" s="34">
        <v>0</v>
      </c>
      <c r="AK19" s="34">
        <v>12</v>
      </c>
      <c r="AL19" s="34">
        <v>13</v>
      </c>
      <c r="AM19" s="34">
        <v>19</v>
      </c>
      <c r="AN19" s="34">
        <v>18</v>
      </c>
      <c r="AO19" s="34">
        <v>3</v>
      </c>
      <c r="AP19" s="34">
        <v>11</v>
      </c>
      <c r="AQ19" s="34">
        <v>3</v>
      </c>
      <c r="AR19" s="34">
        <v>9</v>
      </c>
      <c r="AS19" s="34">
        <v>17</v>
      </c>
      <c r="AT19" s="34">
        <v>10</v>
      </c>
      <c r="AU19" s="34">
        <v>78</v>
      </c>
      <c r="AV19" s="34">
        <v>7</v>
      </c>
      <c r="AW19" s="34">
        <v>14</v>
      </c>
      <c r="AX19" s="34">
        <v>42</v>
      </c>
      <c r="AY19" s="34">
        <v>0</v>
      </c>
      <c r="AZ19" s="34">
        <v>13</v>
      </c>
      <c r="BA19" s="34">
        <v>16</v>
      </c>
      <c r="BB19" s="34">
        <v>6</v>
      </c>
      <c r="BC19" s="34">
        <v>5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86.3</v>
      </c>
      <c r="CC19" s="25"/>
      <c r="CD19" s="25">
        <f>$I$19/$I$35*100</f>
        <v>3.6059259259259258</v>
      </c>
      <c r="CE19" s="34">
        <v>5</v>
      </c>
      <c r="CF19" s="34"/>
      <c r="CG19" s="34">
        <v>2</v>
      </c>
      <c r="CH19" s="34">
        <v>2</v>
      </c>
      <c r="CI19" s="34">
        <v>2</v>
      </c>
      <c r="CJ19" s="34">
        <v>150</v>
      </c>
      <c r="CK19" s="34">
        <v>150</v>
      </c>
      <c r="CL19" s="34">
        <v>150</v>
      </c>
      <c r="CM19" s="34">
        <v>46.8</v>
      </c>
      <c r="CN19" s="34">
        <v>46.8</v>
      </c>
      <c r="CO19" s="34">
        <v>46.8</v>
      </c>
      <c r="CP19" s="34">
        <v>0</v>
      </c>
      <c r="CQ19" s="34">
        <v>0</v>
      </c>
    </row>
    <row r="20" spans="1:96" x14ac:dyDescent="0.25">
      <c r="A20" s="21"/>
      <c r="B20" s="22" t="s">
        <v>105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4"/>
      <c r="CD20" s="24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</row>
    <row r="21" spans="1:96" s="26" customFormat="1" x14ac:dyDescent="0.25">
      <c r="A21" s="21" t="str">
        <f>"8/15"</f>
        <v>8/15</v>
      </c>
      <c r="B21" s="27" t="s">
        <v>97</v>
      </c>
      <c r="C21" s="23" t="str">
        <f>"20"</f>
        <v>20</v>
      </c>
      <c r="D21" s="23">
        <v>1.32</v>
      </c>
      <c r="E21" s="23">
        <v>0</v>
      </c>
      <c r="F21" s="23">
        <v>0.13</v>
      </c>
      <c r="G21" s="23">
        <v>0.13</v>
      </c>
      <c r="H21" s="23">
        <v>9.3800000000000008</v>
      </c>
      <c r="I21" s="23">
        <v>44.780199999999994</v>
      </c>
      <c r="J21" s="23">
        <v>0</v>
      </c>
      <c r="K21" s="23">
        <v>0</v>
      </c>
      <c r="L21" s="23">
        <v>0</v>
      </c>
      <c r="M21" s="23">
        <v>0</v>
      </c>
      <c r="N21" s="23">
        <v>0.22</v>
      </c>
      <c r="O21" s="23">
        <v>9.1199999999999992</v>
      </c>
      <c r="P21" s="23">
        <v>0.04</v>
      </c>
      <c r="Q21" s="23">
        <v>0</v>
      </c>
      <c r="R21" s="23">
        <v>0</v>
      </c>
      <c r="S21" s="23">
        <v>0</v>
      </c>
      <c r="T21" s="23">
        <v>0.36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0">
        <v>0</v>
      </c>
      <c r="AK21" s="20">
        <v>63.86</v>
      </c>
      <c r="AL21" s="20">
        <v>66.47</v>
      </c>
      <c r="AM21" s="20">
        <v>101.79</v>
      </c>
      <c r="AN21" s="20">
        <v>33.76</v>
      </c>
      <c r="AO21" s="20">
        <v>20.010000000000002</v>
      </c>
      <c r="AP21" s="20">
        <v>40.020000000000003</v>
      </c>
      <c r="AQ21" s="20">
        <v>15.14</v>
      </c>
      <c r="AR21" s="20">
        <v>72.38</v>
      </c>
      <c r="AS21" s="20">
        <v>44.89</v>
      </c>
      <c r="AT21" s="20">
        <v>62.64</v>
      </c>
      <c r="AU21" s="20">
        <v>51.68</v>
      </c>
      <c r="AV21" s="20">
        <v>27.14</v>
      </c>
      <c r="AW21" s="20">
        <v>48.02</v>
      </c>
      <c r="AX21" s="20">
        <v>401.59</v>
      </c>
      <c r="AY21" s="20">
        <v>0</v>
      </c>
      <c r="AZ21" s="20">
        <v>130.85</v>
      </c>
      <c r="BA21" s="20">
        <v>56.9</v>
      </c>
      <c r="BB21" s="20">
        <v>37.76</v>
      </c>
      <c r="BC21" s="20">
        <v>29.93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0.02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0.01</v>
      </c>
      <c r="BT21" s="20">
        <v>0</v>
      </c>
      <c r="BU21" s="20">
        <v>0</v>
      </c>
      <c r="BV21" s="20">
        <v>0.06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7.82</v>
      </c>
      <c r="CC21" s="24"/>
      <c r="CD21" s="24"/>
      <c r="CE21" s="20">
        <v>0</v>
      </c>
      <c r="CF21" s="20"/>
      <c r="CG21" s="20">
        <v>0</v>
      </c>
      <c r="CH21" s="20">
        <v>0</v>
      </c>
      <c r="CI21" s="20">
        <v>0</v>
      </c>
      <c r="CJ21" s="20">
        <v>950</v>
      </c>
      <c r="CK21" s="20">
        <v>366</v>
      </c>
      <c r="CL21" s="20">
        <v>658</v>
      </c>
      <c r="CM21" s="20">
        <v>7.6</v>
      </c>
      <c r="CN21" s="20">
        <v>7.6</v>
      </c>
      <c r="CO21" s="20">
        <v>7.6</v>
      </c>
      <c r="CP21" s="20">
        <v>0</v>
      </c>
      <c r="CQ21" s="20">
        <v>0</v>
      </c>
      <c r="CR21" s="28"/>
    </row>
    <row r="22" spans="1:96" s="26" customFormat="1" x14ac:dyDescent="0.25">
      <c r="A22" s="21" t="str">
        <f>"8/16"</f>
        <v>8/16</v>
      </c>
      <c r="B22" s="27" t="s">
        <v>106</v>
      </c>
      <c r="C22" s="23" t="str">
        <f>"30"</f>
        <v>30</v>
      </c>
      <c r="D22" s="23">
        <v>1.98</v>
      </c>
      <c r="E22" s="23">
        <v>0</v>
      </c>
      <c r="F22" s="23">
        <v>0.36</v>
      </c>
      <c r="G22" s="23">
        <v>0.36</v>
      </c>
      <c r="H22" s="23">
        <v>12.51</v>
      </c>
      <c r="I22" s="23">
        <v>58.013999999999996</v>
      </c>
      <c r="J22" s="23">
        <v>0.06</v>
      </c>
      <c r="K22" s="23">
        <v>0</v>
      </c>
      <c r="L22" s="23">
        <v>0</v>
      </c>
      <c r="M22" s="23">
        <v>0</v>
      </c>
      <c r="N22" s="23">
        <v>0.36</v>
      </c>
      <c r="O22" s="23">
        <v>9.66</v>
      </c>
      <c r="P22" s="23">
        <v>2.4900000000000002</v>
      </c>
      <c r="Q22" s="23">
        <v>0</v>
      </c>
      <c r="R22" s="23">
        <v>0</v>
      </c>
      <c r="S22" s="23">
        <v>0.3</v>
      </c>
      <c r="T22" s="23">
        <v>0.75</v>
      </c>
      <c r="U22" s="23">
        <v>183</v>
      </c>
      <c r="V22" s="23">
        <v>73.5</v>
      </c>
      <c r="W22" s="23">
        <v>10.5</v>
      </c>
      <c r="X22" s="23">
        <v>14.1</v>
      </c>
      <c r="Y22" s="23">
        <v>47.4</v>
      </c>
      <c r="Z22" s="23">
        <v>1.17</v>
      </c>
      <c r="AA22" s="23">
        <v>0</v>
      </c>
      <c r="AB22" s="23">
        <v>1.5</v>
      </c>
      <c r="AC22" s="23">
        <v>0.3</v>
      </c>
      <c r="AD22" s="23">
        <v>0.42</v>
      </c>
      <c r="AE22" s="23">
        <v>0.05</v>
      </c>
      <c r="AF22" s="23">
        <v>0.02</v>
      </c>
      <c r="AG22" s="23">
        <v>0.21</v>
      </c>
      <c r="AH22" s="23">
        <v>0.6</v>
      </c>
      <c r="AI22" s="23">
        <v>0</v>
      </c>
      <c r="AJ22" s="20">
        <v>0</v>
      </c>
      <c r="AK22" s="20">
        <v>96.6</v>
      </c>
      <c r="AL22" s="20">
        <v>74.400000000000006</v>
      </c>
      <c r="AM22" s="20">
        <v>128.1</v>
      </c>
      <c r="AN22" s="20">
        <v>66.900000000000006</v>
      </c>
      <c r="AO22" s="20">
        <v>27.9</v>
      </c>
      <c r="AP22" s="20">
        <v>59.4</v>
      </c>
      <c r="AQ22" s="20">
        <v>24</v>
      </c>
      <c r="AR22" s="20">
        <v>111.3</v>
      </c>
      <c r="AS22" s="20">
        <v>89.1</v>
      </c>
      <c r="AT22" s="20">
        <v>87.3</v>
      </c>
      <c r="AU22" s="20">
        <v>139.19999999999999</v>
      </c>
      <c r="AV22" s="20">
        <v>37.200000000000003</v>
      </c>
      <c r="AW22" s="20">
        <v>93</v>
      </c>
      <c r="AX22" s="20">
        <v>467.7</v>
      </c>
      <c r="AY22" s="20">
        <v>0</v>
      </c>
      <c r="AZ22" s="20">
        <v>157.80000000000001</v>
      </c>
      <c r="BA22" s="20">
        <v>87.3</v>
      </c>
      <c r="BB22" s="20">
        <v>54</v>
      </c>
      <c r="BC22" s="20">
        <v>39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0.04</v>
      </c>
      <c r="BL22" s="20">
        <v>0</v>
      </c>
      <c r="BM22" s="20">
        <v>0</v>
      </c>
      <c r="BN22" s="20">
        <v>0.01</v>
      </c>
      <c r="BO22" s="20">
        <v>0</v>
      </c>
      <c r="BP22" s="20">
        <v>0</v>
      </c>
      <c r="BQ22" s="20">
        <v>0</v>
      </c>
      <c r="BR22" s="20">
        <v>0</v>
      </c>
      <c r="BS22" s="20">
        <v>0.03</v>
      </c>
      <c r="BT22" s="20">
        <v>0</v>
      </c>
      <c r="BU22" s="20">
        <v>0</v>
      </c>
      <c r="BV22" s="20">
        <v>0.14000000000000001</v>
      </c>
      <c r="BW22" s="20">
        <v>0.02</v>
      </c>
      <c r="BX22" s="20">
        <v>0</v>
      </c>
      <c r="BY22" s="20">
        <v>0</v>
      </c>
      <c r="BZ22" s="20">
        <v>0</v>
      </c>
      <c r="CA22" s="20">
        <v>0</v>
      </c>
      <c r="CB22" s="20">
        <v>14.1</v>
      </c>
      <c r="CC22" s="24"/>
      <c r="CD22" s="24"/>
      <c r="CE22" s="20">
        <v>0.25</v>
      </c>
      <c r="CF22" s="20"/>
      <c r="CG22" s="20">
        <v>5</v>
      </c>
      <c r="CH22" s="20">
        <v>5</v>
      </c>
      <c r="CI22" s="20">
        <v>5</v>
      </c>
      <c r="CJ22" s="20">
        <v>950</v>
      </c>
      <c r="CK22" s="20">
        <v>366</v>
      </c>
      <c r="CL22" s="20">
        <v>658</v>
      </c>
      <c r="CM22" s="20">
        <v>9.5</v>
      </c>
      <c r="CN22" s="20">
        <v>7.9</v>
      </c>
      <c r="CO22" s="20">
        <v>8.6999999999999993</v>
      </c>
      <c r="CP22" s="20">
        <v>0</v>
      </c>
      <c r="CQ22" s="20">
        <v>0</v>
      </c>
      <c r="CR22" s="28"/>
    </row>
    <row r="23" spans="1:96" s="26" customFormat="1" ht="31.5" x14ac:dyDescent="0.25">
      <c r="A23" s="21" t="str">
        <f>"4/2"</f>
        <v>4/2</v>
      </c>
      <c r="B23" s="27" t="s">
        <v>107</v>
      </c>
      <c r="C23" s="23" t="str">
        <f>"200"</f>
        <v>200</v>
      </c>
      <c r="D23" s="23">
        <v>1.75</v>
      </c>
      <c r="E23" s="23">
        <v>0</v>
      </c>
      <c r="F23" s="23">
        <v>4.37</v>
      </c>
      <c r="G23" s="23">
        <v>4.22</v>
      </c>
      <c r="H23" s="23">
        <v>13.81</v>
      </c>
      <c r="I23" s="23">
        <v>97.159974080000012</v>
      </c>
      <c r="J23" s="23">
        <v>0.99</v>
      </c>
      <c r="K23" s="23">
        <v>2.6</v>
      </c>
      <c r="L23" s="23">
        <v>0</v>
      </c>
      <c r="M23" s="23">
        <v>0</v>
      </c>
      <c r="N23" s="23">
        <v>6.88</v>
      </c>
      <c r="O23" s="23">
        <v>4.8499999999999996</v>
      </c>
      <c r="P23" s="23">
        <v>2.0699999999999998</v>
      </c>
      <c r="Q23" s="23">
        <v>0</v>
      </c>
      <c r="R23" s="23">
        <v>0</v>
      </c>
      <c r="S23" s="23">
        <v>0.21</v>
      </c>
      <c r="T23" s="23">
        <v>1.51</v>
      </c>
      <c r="U23" s="23">
        <v>185.06</v>
      </c>
      <c r="V23" s="23">
        <v>342.77</v>
      </c>
      <c r="W23" s="23">
        <v>29.95</v>
      </c>
      <c r="X23" s="23">
        <v>21.38</v>
      </c>
      <c r="Y23" s="23">
        <v>48.92</v>
      </c>
      <c r="Z23" s="23">
        <v>1.05</v>
      </c>
      <c r="AA23" s="23">
        <v>3.02</v>
      </c>
      <c r="AB23" s="23">
        <v>779.46</v>
      </c>
      <c r="AC23" s="23">
        <v>167.5</v>
      </c>
      <c r="AD23" s="23">
        <v>1.91</v>
      </c>
      <c r="AE23" s="23">
        <v>0.05</v>
      </c>
      <c r="AF23" s="23">
        <v>0.05</v>
      </c>
      <c r="AG23" s="23">
        <v>0.53</v>
      </c>
      <c r="AH23" s="23">
        <v>1.01</v>
      </c>
      <c r="AI23" s="23">
        <v>5.45</v>
      </c>
      <c r="AJ23" s="20">
        <v>0</v>
      </c>
      <c r="AK23" s="20">
        <v>86.93</v>
      </c>
      <c r="AL23" s="20">
        <v>82.77</v>
      </c>
      <c r="AM23" s="20">
        <v>131.69</v>
      </c>
      <c r="AN23" s="20">
        <v>147.71</v>
      </c>
      <c r="AO23" s="20">
        <v>38.340000000000003</v>
      </c>
      <c r="AP23" s="20">
        <v>82.7</v>
      </c>
      <c r="AQ23" s="20">
        <v>24.47</v>
      </c>
      <c r="AR23" s="20">
        <v>76.319999999999993</v>
      </c>
      <c r="AS23" s="20">
        <v>97.28</v>
      </c>
      <c r="AT23" s="20">
        <v>143.5</v>
      </c>
      <c r="AU23" s="20">
        <v>286.95</v>
      </c>
      <c r="AV23" s="20">
        <v>46.68</v>
      </c>
      <c r="AW23" s="20">
        <v>81.349999999999994</v>
      </c>
      <c r="AX23" s="20">
        <v>383.57</v>
      </c>
      <c r="AY23" s="20">
        <v>0</v>
      </c>
      <c r="AZ23" s="20">
        <v>76.27</v>
      </c>
      <c r="BA23" s="20">
        <v>84.57</v>
      </c>
      <c r="BB23" s="20">
        <v>69.28</v>
      </c>
      <c r="BC23" s="20">
        <v>26.69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0.24</v>
      </c>
      <c r="BL23" s="20">
        <v>0</v>
      </c>
      <c r="BM23" s="20">
        <v>0.15</v>
      </c>
      <c r="BN23" s="20">
        <v>0.01</v>
      </c>
      <c r="BO23" s="20">
        <v>0.02</v>
      </c>
      <c r="BP23" s="20">
        <v>0</v>
      </c>
      <c r="BQ23" s="20">
        <v>0</v>
      </c>
      <c r="BR23" s="20">
        <v>0</v>
      </c>
      <c r="BS23" s="20">
        <v>0.89</v>
      </c>
      <c r="BT23" s="20">
        <v>0</v>
      </c>
      <c r="BU23" s="20">
        <v>0</v>
      </c>
      <c r="BV23" s="20">
        <v>2.39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251.88</v>
      </c>
      <c r="CC23" s="24"/>
      <c r="CD23" s="24"/>
      <c r="CE23" s="20">
        <v>132.93</v>
      </c>
      <c r="CF23" s="20"/>
      <c r="CG23" s="20">
        <v>1.29</v>
      </c>
      <c r="CH23" s="20">
        <v>0.89</v>
      </c>
      <c r="CI23" s="20">
        <v>1.0900000000000001</v>
      </c>
      <c r="CJ23" s="20">
        <v>53.5</v>
      </c>
      <c r="CK23" s="20">
        <v>20.420000000000002</v>
      </c>
      <c r="CL23" s="20">
        <v>36.96</v>
      </c>
      <c r="CM23" s="20">
        <v>2.23</v>
      </c>
      <c r="CN23" s="20">
        <v>1.18</v>
      </c>
      <c r="CO23" s="20">
        <v>1.71</v>
      </c>
      <c r="CP23" s="20">
        <v>1.04</v>
      </c>
      <c r="CQ23" s="20">
        <v>0.4</v>
      </c>
      <c r="CR23" s="28"/>
    </row>
    <row r="24" spans="1:96" s="26" customFormat="1" ht="31.5" x14ac:dyDescent="0.25">
      <c r="A24" s="21" t="str">
        <f>"5/9"</f>
        <v>5/9</v>
      </c>
      <c r="B24" s="27" t="s">
        <v>108</v>
      </c>
      <c r="C24" s="23" t="str">
        <f>"100"</f>
        <v>100</v>
      </c>
      <c r="D24" s="23">
        <v>14.14</v>
      </c>
      <c r="E24" s="23">
        <v>12.79</v>
      </c>
      <c r="F24" s="23">
        <v>11.84</v>
      </c>
      <c r="G24" s="23">
        <v>1.63</v>
      </c>
      <c r="H24" s="23">
        <v>8.11</v>
      </c>
      <c r="I24" s="23">
        <v>196.00020999999998</v>
      </c>
      <c r="J24" s="23">
        <v>3.51</v>
      </c>
      <c r="K24" s="23">
        <v>1.3</v>
      </c>
      <c r="L24" s="23">
        <v>0</v>
      </c>
      <c r="M24" s="23">
        <v>0</v>
      </c>
      <c r="N24" s="23">
        <v>0.18</v>
      </c>
      <c r="O24" s="23">
        <v>7.78</v>
      </c>
      <c r="P24" s="23">
        <v>0.15</v>
      </c>
      <c r="Q24" s="23">
        <v>0</v>
      </c>
      <c r="R24" s="23">
        <v>0</v>
      </c>
      <c r="S24" s="23">
        <v>0</v>
      </c>
      <c r="T24" s="23">
        <v>1.35</v>
      </c>
      <c r="U24" s="23">
        <v>208.65</v>
      </c>
      <c r="V24" s="23">
        <v>126.21</v>
      </c>
      <c r="W24" s="23">
        <v>12.96</v>
      </c>
      <c r="X24" s="23">
        <v>12.66</v>
      </c>
      <c r="Y24" s="23">
        <v>107.06</v>
      </c>
      <c r="Z24" s="23">
        <v>1.18</v>
      </c>
      <c r="AA24" s="23">
        <v>41.44</v>
      </c>
      <c r="AB24" s="23">
        <v>7.4</v>
      </c>
      <c r="AC24" s="23">
        <v>53.28</v>
      </c>
      <c r="AD24" s="23">
        <v>1.31</v>
      </c>
      <c r="AE24" s="23">
        <v>0.05</v>
      </c>
      <c r="AF24" s="23">
        <v>0.1</v>
      </c>
      <c r="AG24" s="23">
        <v>5.17</v>
      </c>
      <c r="AH24" s="23">
        <v>9.3699999999999992</v>
      </c>
      <c r="AI24" s="23">
        <v>0.27</v>
      </c>
      <c r="AJ24" s="20">
        <v>0</v>
      </c>
      <c r="AK24" s="20">
        <v>679.75</v>
      </c>
      <c r="AL24" s="20">
        <v>550.70000000000005</v>
      </c>
      <c r="AM24" s="20">
        <v>1095.51</v>
      </c>
      <c r="AN24" s="20">
        <v>1144.9000000000001</v>
      </c>
      <c r="AO24" s="20">
        <v>351.13</v>
      </c>
      <c r="AP24" s="20">
        <v>641.29</v>
      </c>
      <c r="AQ24" s="20">
        <v>220.52</v>
      </c>
      <c r="AR24" s="20">
        <v>593.41</v>
      </c>
      <c r="AS24" s="20">
        <v>855.67</v>
      </c>
      <c r="AT24" s="20">
        <v>920.84</v>
      </c>
      <c r="AU24" s="20">
        <v>1196.19</v>
      </c>
      <c r="AV24" s="20">
        <v>368.52</v>
      </c>
      <c r="AW24" s="20">
        <v>1013.31</v>
      </c>
      <c r="AX24" s="20">
        <v>2216.52</v>
      </c>
      <c r="AY24" s="20">
        <v>106.15</v>
      </c>
      <c r="AZ24" s="20">
        <v>746.26</v>
      </c>
      <c r="BA24" s="20">
        <v>663.26</v>
      </c>
      <c r="BB24" s="20">
        <v>486.92</v>
      </c>
      <c r="BC24" s="20">
        <v>186.31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0.11</v>
      </c>
      <c r="BL24" s="20">
        <v>0</v>
      </c>
      <c r="BM24" s="20">
        <v>0.06</v>
      </c>
      <c r="BN24" s="20">
        <v>0</v>
      </c>
      <c r="BO24" s="20">
        <v>0.01</v>
      </c>
      <c r="BP24" s="20">
        <v>0</v>
      </c>
      <c r="BQ24" s="20">
        <v>0</v>
      </c>
      <c r="BR24" s="20">
        <v>0</v>
      </c>
      <c r="BS24" s="20">
        <v>0.37</v>
      </c>
      <c r="BT24" s="20">
        <v>0</v>
      </c>
      <c r="BU24" s="20">
        <v>0</v>
      </c>
      <c r="BV24" s="20">
        <v>0.94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76.97</v>
      </c>
      <c r="CC24" s="24"/>
      <c r="CD24" s="24"/>
      <c r="CE24" s="20">
        <v>42.67</v>
      </c>
      <c r="CF24" s="20"/>
      <c r="CG24" s="20">
        <v>2.5499999999999998</v>
      </c>
      <c r="CH24" s="20">
        <v>1.21</v>
      </c>
      <c r="CI24" s="20">
        <v>1.88</v>
      </c>
      <c r="CJ24" s="20">
        <v>273.02999999999997</v>
      </c>
      <c r="CK24" s="20">
        <v>165.83</v>
      </c>
      <c r="CL24" s="20">
        <v>219.43</v>
      </c>
      <c r="CM24" s="20">
        <v>1.82</v>
      </c>
      <c r="CN24" s="20">
        <v>1.37</v>
      </c>
      <c r="CO24" s="20">
        <v>1.6</v>
      </c>
      <c r="CP24" s="20">
        <v>0</v>
      </c>
      <c r="CQ24" s="20">
        <v>0.5</v>
      </c>
      <c r="CR24" s="28"/>
    </row>
    <row r="25" spans="1:96" s="26" customFormat="1" x14ac:dyDescent="0.25">
      <c r="A25" s="21" t="str">
        <f>"32/3"</f>
        <v>32/3</v>
      </c>
      <c r="B25" s="27" t="s">
        <v>109</v>
      </c>
      <c r="C25" s="23" t="str">
        <f>"200"</f>
        <v>200</v>
      </c>
      <c r="D25" s="23">
        <v>3.34</v>
      </c>
      <c r="E25" s="23">
        <v>0</v>
      </c>
      <c r="F25" s="23">
        <v>5.3</v>
      </c>
      <c r="G25" s="23">
        <v>5.3</v>
      </c>
      <c r="H25" s="23">
        <v>23.13</v>
      </c>
      <c r="I25" s="23">
        <v>147.20033857999999</v>
      </c>
      <c r="J25" s="23">
        <v>0.7</v>
      </c>
      <c r="K25" s="23">
        <v>3.25</v>
      </c>
      <c r="L25" s="23">
        <v>0</v>
      </c>
      <c r="M25" s="23">
        <v>0</v>
      </c>
      <c r="N25" s="23">
        <v>8.1999999999999993</v>
      </c>
      <c r="O25" s="23">
        <v>11.27</v>
      </c>
      <c r="P25" s="23">
        <v>3.65</v>
      </c>
      <c r="Q25" s="23">
        <v>0</v>
      </c>
      <c r="R25" s="23">
        <v>0</v>
      </c>
      <c r="S25" s="23">
        <v>0.48</v>
      </c>
      <c r="T25" s="23">
        <v>2.3199999999999998</v>
      </c>
      <c r="U25" s="23">
        <v>213.85</v>
      </c>
      <c r="V25" s="23">
        <v>643.55999999999995</v>
      </c>
      <c r="W25" s="23">
        <v>49</v>
      </c>
      <c r="X25" s="23">
        <v>45.7</v>
      </c>
      <c r="Y25" s="23">
        <v>90.62</v>
      </c>
      <c r="Z25" s="23">
        <v>1.41</v>
      </c>
      <c r="AA25" s="23">
        <v>0</v>
      </c>
      <c r="AB25" s="23">
        <v>6682.5</v>
      </c>
      <c r="AC25" s="23">
        <v>1263.1500000000001</v>
      </c>
      <c r="AD25" s="23">
        <v>2.64</v>
      </c>
      <c r="AE25" s="23">
        <v>0.12</v>
      </c>
      <c r="AF25" s="23">
        <v>0.1</v>
      </c>
      <c r="AG25" s="23">
        <v>1.53</v>
      </c>
      <c r="AH25" s="23">
        <v>2.4</v>
      </c>
      <c r="AI25" s="23">
        <v>14.15</v>
      </c>
      <c r="AJ25" s="20">
        <v>0</v>
      </c>
      <c r="AK25" s="20">
        <v>78.67</v>
      </c>
      <c r="AL25" s="20">
        <v>79</v>
      </c>
      <c r="AM25" s="20">
        <v>107.22</v>
      </c>
      <c r="AN25" s="20">
        <v>92.71</v>
      </c>
      <c r="AO25" s="20">
        <v>24.94</v>
      </c>
      <c r="AP25" s="20">
        <v>71.760000000000005</v>
      </c>
      <c r="AQ25" s="20">
        <v>24.46</v>
      </c>
      <c r="AR25" s="20">
        <v>81.540000000000006</v>
      </c>
      <c r="AS25" s="20">
        <v>103.8</v>
      </c>
      <c r="AT25" s="20">
        <v>172</v>
      </c>
      <c r="AU25" s="20">
        <v>204.83</v>
      </c>
      <c r="AV25" s="20">
        <v>34.299999999999997</v>
      </c>
      <c r="AW25" s="20">
        <v>72.459999999999994</v>
      </c>
      <c r="AX25" s="20">
        <v>481.2</v>
      </c>
      <c r="AY25" s="20">
        <v>0</v>
      </c>
      <c r="AZ25" s="20">
        <v>88.64</v>
      </c>
      <c r="BA25" s="20">
        <v>75.03</v>
      </c>
      <c r="BB25" s="20">
        <v>56.99</v>
      </c>
      <c r="BC25" s="20">
        <v>29.27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0.36</v>
      </c>
      <c r="BL25" s="20">
        <v>0</v>
      </c>
      <c r="BM25" s="20">
        <v>0.21</v>
      </c>
      <c r="BN25" s="20">
        <v>0.01</v>
      </c>
      <c r="BO25" s="20">
        <v>0.03</v>
      </c>
      <c r="BP25" s="20">
        <v>0</v>
      </c>
      <c r="BQ25" s="20">
        <v>0</v>
      </c>
      <c r="BR25" s="20">
        <v>0</v>
      </c>
      <c r="BS25" s="20">
        <v>1.27</v>
      </c>
      <c r="BT25" s="20">
        <v>0</v>
      </c>
      <c r="BU25" s="20">
        <v>0</v>
      </c>
      <c r="BV25" s="20">
        <v>2.96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218.6</v>
      </c>
      <c r="CC25" s="24"/>
      <c r="CD25" s="24"/>
      <c r="CE25" s="20">
        <v>1113.75</v>
      </c>
      <c r="CF25" s="20"/>
      <c r="CG25" s="20">
        <v>1.58</v>
      </c>
      <c r="CH25" s="20">
        <v>0.95</v>
      </c>
      <c r="CI25" s="20">
        <v>1.27</v>
      </c>
      <c r="CJ25" s="20">
        <v>72.709999999999994</v>
      </c>
      <c r="CK25" s="20">
        <v>27.6</v>
      </c>
      <c r="CL25" s="20">
        <v>50.15</v>
      </c>
      <c r="CM25" s="20">
        <v>1.78</v>
      </c>
      <c r="CN25" s="20">
        <v>0.92</v>
      </c>
      <c r="CO25" s="20">
        <v>1.35</v>
      </c>
      <c r="CP25" s="20">
        <v>0</v>
      </c>
      <c r="CQ25" s="20">
        <v>0.5</v>
      </c>
      <c r="CR25" s="28"/>
    </row>
    <row r="26" spans="1:96" s="26" customFormat="1" x14ac:dyDescent="0.25">
      <c r="A26" s="21" t="str">
        <f>"7/10"</f>
        <v>7/10</v>
      </c>
      <c r="B26" s="27" t="s">
        <v>110</v>
      </c>
      <c r="C26" s="23" t="str">
        <f>"200"</f>
        <v>200</v>
      </c>
      <c r="D26" s="23">
        <v>0.16</v>
      </c>
      <c r="E26" s="23">
        <v>0</v>
      </c>
      <c r="F26" s="23">
        <v>0.04</v>
      </c>
      <c r="G26" s="23">
        <v>0.04</v>
      </c>
      <c r="H26" s="23">
        <v>12.2</v>
      </c>
      <c r="I26" s="23">
        <v>47.687819999999995</v>
      </c>
      <c r="J26" s="23">
        <v>0</v>
      </c>
      <c r="K26" s="23">
        <v>0</v>
      </c>
      <c r="L26" s="23">
        <v>0</v>
      </c>
      <c r="M26" s="23">
        <v>0</v>
      </c>
      <c r="N26" s="23">
        <v>11.84</v>
      </c>
      <c r="O26" s="23">
        <v>0.02</v>
      </c>
      <c r="P26" s="23">
        <v>0.34</v>
      </c>
      <c r="Q26" s="23">
        <v>0</v>
      </c>
      <c r="R26" s="23">
        <v>0</v>
      </c>
      <c r="S26" s="23">
        <v>0.32</v>
      </c>
      <c r="T26" s="23">
        <v>0.13</v>
      </c>
      <c r="U26" s="23">
        <v>4.0599999999999996</v>
      </c>
      <c r="V26" s="23">
        <v>50.99</v>
      </c>
      <c r="W26" s="23">
        <v>7.47</v>
      </c>
      <c r="X26" s="23">
        <v>4.9400000000000004</v>
      </c>
      <c r="Y26" s="23">
        <v>5.58</v>
      </c>
      <c r="Z26" s="23">
        <v>0.13</v>
      </c>
      <c r="AA26" s="23">
        <v>0</v>
      </c>
      <c r="AB26" s="23">
        <v>18</v>
      </c>
      <c r="AC26" s="23">
        <v>3.4</v>
      </c>
      <c r="AD26" s="23">
        <v>0.06</v>
      </c>
      <c r="AE26" s="23">
        <v>0.01</v>
      </c>
      <c r="AF26" s="23">
        <v>0.01</v>
      </c>
      <c r="AG26" s="23">
        <v>7.0000000000000007E-2</v>
      </c>
      <c r="AH26" s="23">
        <v>0.1</v>
      </c>
      <c r="AI26" s="23">
        <v>1.2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226.89</v>
      </c>
      <c r="CC26" s="24"/>
      <c r="CD26" s="24"/>
      <c r="CE26" s="20">
        <v>3</v>
      </c>
      <c r="CF26" s="20"/>
      <c r="CG26" s="20">
        <v>0.24</v>
      </c>
      <c r="CH26" s="20">
        <v>0.24</v>
      </c>
      <c r="CI26" s="20">
        <v>0.24</v>
      </c>
      <c r="CJ26" s="20">
        <v>27.25</v>
      </c>
      <c r="CK26" s="20">
        <v>10.43</v>
      </c>
      <c r="CL26" s="20">
        <v>18.84</v>
      </c>
      <c r="CM26" s="20">
        <v>2.5499999999999998</v>
      </c>
      <c r="CN26" s="20">
        <v>1.51</v>
      </c>
      <c r="CO26" s="20">
        <v>2.0299999999999998</v>
      </c>
      <c r="CP26" s="20">
        <v>10</v>
      </c>
      <c r="CQ26" s="20">
        <v>0</v>
      </c>
      <c r="CR26" s="28"/>
    </row>
    <row r="27" spans="1:96" s="20" customFormat="1" x14ac:dyDescent="0.25">
      <c r="A27" s="21" t="str">
        <f>"1/1"</f>
        <v>1/1</v>
      </c>
      <c r="B27" s="27" t="s">
        <v>111</v>
      </c>
      <c r="C27" s="23" t="str">
        <f>"60"</f>
        <v>60</v>
      </c>
      <c r="D27" s="23">
        <v>1.82</v>
      </c>
      <c r="E27" s="23">
        <v>0</v>
      </c>
      <c r="F27" s="23">
        <v>2.4700000000000002</v>
      </c>
      <c r="G27" s="23">
        <v>2.4700000000000002</v>
      </c>
      <c r="H27" s="23">
        <v>6.7</v>
      </c>
      <c r="I27" s="23">
        <v>50.52331199999999</v>
      </c>
      <c r="J27" s="23">
        <v>0.3</v>
      </c>
      <c r="K27" s="23">
        <v>1.56</v>
      </c>
      <c r="L27" s="23">
        <v>0</v>
      </c>
      <c r="M27" s="23">
        <v>0</v>
      </c>
      <c r="N27" s="23">
        <v>1.94</v>
      </c>
      <c r="O27" s="23">
        <v>1.88</v>
      </c>
      <c r="P27" s="23">
        <v>2.88</v>
      </c>
      <c r="Q27" s="23">
        <v>0</v>
      </c>
      <c r="R27" s="23">
        <v>0</v>
      </c>
      <c r="S27" s="23">
        <v>0.06</v>
      </c>
      <c r="T27" s="23">
        <v>0.76</v>
      </c>
      <c r="U27" s="23">
        <v>211.68</v>
      </c>
      <c r="V27" s="23">
        <v>58.21</v>
      </c>
      <c r="W27" s="23">
        <v>11.76</v>
      </c>
      <c r="X27" s="23">
        <v>12.35</v>
      </c>
      <c r="Y27" s="23">
        <v>36.5</v>
      </c>
      <c r="Z27" s="23">
        <v>0.41</v>
      </c>
      <c r="AA27" s="23">
        <v>0</v>
      </c>
      <c r="AB27" s="23">
        <v>176.4</v>
      </c>
      <c r="AC27" s="23">
        <v>30</v>
      </c>
      <c r="AD27" s="23">
        <v>1.18</v>
      </c>
      <c r="AE27" s="23">
        <v>0.06</v>
      </c>
      <c r="AF27" s="23">
        <v>0.03</v>
      </c>
      <c r="AG27" s="23">
        <v>0.41</v>
      </c>
      <c r="AH27" s="23">
        <v>0.78</v>
      </c>
      <c r="AI27" s="23">
        <v>5.88</v>
      </c>
      <c r="AJ27" s="20">
        <v>0</v>
      </c>
      <c r="AK27" s="20">
        <v>94.08</v>
      </c>
      <c r="AL27" s="20">
        <v>82.32</v>
      </c>
      <c r="AM27" s="20">
        <v>135.24</v>
      </c>
      <c r="AN27" s="20">
        <v>135.24</v>
      </c>
      <c r="AO27" s="20">
        <v>17.64</v>
      </c>
      <c r="AP27" s="20">
        <v>88.2</v>
      </c>
      <c r="AQ27" s="20">
        <v>21.17</v>
      </c>
      <c r="AR27" s="20">
        <v>76.44</v>
      </c>
      <c r="AS27" s="20">
        <v>82.32</v>
      </c>
      <c r="AT27" s="20">
        <v>201.68</v>
      </c>
      <c r="AU27" s="20">
        <v>276.36</v>
      </c>
      <c r="AV27" s="20">
        <v>37.630000000000003</v>
      </c>
      <c r="AW27" s="20">
        <v>94.08</v>
      </c>
      <c r="AX27" s="20">
        <v>205.8</v>
      </c>
      <c r="AY27" s="20">
        <v>0</v>
      </c>
      <c r="AZ27" s="20">
        <v>89.96</v>
      </c>
      <c r="BA27" s="20">
        <v>95.84</v>
      </c>
      <c r="BB27" s="20">
        <v>58.8</v>
      </c>
      <c r="BC27" s="20">
        <v>17.05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0.15</v>
      </c>
      <c r="BL27" s="20">
        <v>0</v>
      </c>
      <c r="BM27" s="20">
        <v>0.1</v>
      </c>
      <c r="BN27" s="20">
        <v>0.01</v>
      </c>
      <c r="BO27" s="20">
        <v>0.02</v>
      </c>
      <c r="BP27" s="20">
        <v>0</v>
      </c>
      <c r="BQ27" s="20">
        <v>0</v>
      </c>
      <c r="BR27" s="20">
        <v>0</v>
      </c>
      <c r="BS27" s="20">
        <v>0.56000000000000005</v>
      </c>
      <c r="BT27" s="20">
        <v>0</v>
      </c>
      <c r="BU27" s="20">
        <v>0</v>
      </c>
      <c r="BV27" s="20">
        <v>1.39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50.34</v>
      </c>
      <c r="CC27" s="24"/>
      <c r="CD27" s="24"/>
      <c r="CE27" s="20">
        <v>29.4</v>
      </c>
      <c r="CG27" s="20">
        <v>2.4500000000000002</v>
      </c>
      <c r="CH27" s="20">
        <v>0.61</v>
      </c>
      <c r="CI27" s="20">
        <v>1.53</v>
      </c>
      <c r="CJ27" s="20">
        <v>257.39999999999998</v>
      </c>
      <c r="CK27" s="20">
        <v>60.98</v>
      </c>
      <c r="CL27" s="20">
        <v>159.19</v>
      </c>
      <c r="CM27" s="20">
        <v>5.04</v>
      </c>
      <c r="CN27" s="20">
        <v>4.03</v>
      </c>
      <c r="CO27" s="20">
        <v>4.53</v>
      </c>
      <c r="CP27" s="20">
        <v>0</v>
      </c>
      <c r="CQ27" s="20">
        <v>0</v>
      </c>
      <c r="CR27" s="29"/>
    </row>
    <row r="28" spans="1:96" s="30" customFormat="1" x14ac:dyDescent="0.25">
      <c r="A28" s="31"/>
      <c r="B28" s="32" t="s">
        <v>112</v>
      </c>
      <c r="C28" s="33"/>
      <c r="D28" s="33">
        <v>24.51</v>
      </c>
      <c r="E28" s="33">
        <v>12.79</v>
      </c>
      <c r="F28" s="33">
        <v>24.51</v>
      </c>
      <c r="G28" s="33">
        <v>14.14</v>
      </c>
      <c r="H28" s="33">
        <v>85.84</v>
      </c>
      <c r="I28" s="33">
        <v>641.37</v>
      </c>
      <c r="J28" s="33">
        <v>5.56</v>
      </c>
      <c r="K28" s="33">
        <v>8.7100000000000009</v>
      </c>
      <c r="L28" s="33">
        <v>0</v>
      </c>
      <c r="M28" s="33">
        <v>0</v>
      </c>
      <c r="N28" s="33">
        <v>29.62</v>
      </c>
      <c r="O28" s="33">
        <v>44.59</v>
      </c>
      <c r="P28" s="33">
        <v>11.63</v>
      </c>
      <c r="Q28" s="33">
        <v>0</v>
      </c>
      <c r="R28" s="33">
        <v>0</v>
      </c>
      <c r="S28" s="33">
        <v>1.36</v>
      </c>
      <c r="T28" s="33">
        <v>7.18</v>
      </c>
      <c r="U28" s="33">
        <v>1006.3</v>
      </c>
      <c r="V28" s="33">
        <v>1295.24</v>
      </c>
      <c r="W28" s="33">
        <v>121.64</v>
      </c>
      <c r="X28" s="33">
        <v>111.13</v>
      </c>
      <c r="Y28" s="33">
        <v>336.08</v>
      </c>
      <c r="Z28" s="33">
        <v>5.36</v>
      </c>
      <c r="AA28" s="33">
        <v>44.46</v>
      </c>
      <c r="AB28" s="33">
        <v>7665.26</v>
      </c>
      <c r="AC28" s="33">
        <v>1517.63</v>
      </c>
      <c r="AD28" s="33">
        <v>7.52</v>
      </c>
      <c r="AE28" s="33">
        <v>0.34</v>
      </c>
      <c r="AF28" s="33">
        <v>0.31</v>
      </c>
      <c r="AG28" s="33">
        <v>7.92</v>
      </c>
      <c r="AH28" s="33">
        <v>14.26</v>
      </c>
      <c r="AI28" s="33">
        <v>26.95</v>
      </c>
      <c r="AJ28" s="34">
        <v>0</v>
      </c>
      <c r="AK28" s="34">
        <v>1099.9000000000001</v>
      </c>
      <c r="AL28" s="34">
        <v>935.65</v>
      </c>
      <c r="AM28" s="34">
        <v>1699.55</v>
      </c>
      <c r="AN28" s="34">
        <v>1621.21</v>
      </c>
      <c r="AO28" s="34">
        <v>479.96</v>
      </c>
      <c r="AP28" s="34">
        <v>983.37</v>
      </c>
      <c r="AQ28" s="34">
        <v>329.77</v>
      </c>
      <c r="AR28" s="34">
        <v>1011.39</v>
      </c>
      <c r="AS28" s="34">
        <v>1273.07</v>
      </c>
      <c r="AT28" s="34">
        <v>1587.96</v>
      </c>
      <c r="AU28" s="34">
        <v>2155.21</v>
      </c>
      <c r="AV28" s="34">
        <v>551.47</v>
      </c>
      <c r="AW28" s="34">
        <v>1402.22</v>
      </c>
      <c r="AX28" s="34">
        <v>4156.3900000000003</v>
      </c>
      <c r="AY28" s="34">
        <v>106.15</v>
      </c>
      <c r="AZ28" s="34">
        <v>1289.78</v>
      </c>
      <c r="BA28" s="34">
        <v>1062.9100000000001</v>
      </c>
      <c r="BB28" s="34">
        <v>763.75</v>
      </c>
      <c r="BC28" s="34">
        <v>328.25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0.91</v>
      </c>
      <c r="BL28" s="34">
        <v>0</v>
      </c>
      <c r="BM28" s="34">
        <v>0.52</v>
      </c>
      <c r="BN28" s="34">
        <v>0.04</v>
      </c>
      <c r="BO28" s="34">
        <v>0.09</v>
      </c>
      <c r="BP28" s="34">
        <v>0</v>
      </c>
      <c r="BQ28" s="34">
        <v>0</v>
      </c>
      <c r="BR28" s="34">
        <v>0.01</v>
      </c>
      <c r="BS28" s="34">
        <v>3.12</v>
      </c>
      <c r="BT28" s="34">
        <v>0</v>
      </c>
      <c r="BU28" s="34">
        <v>0</v>
      </c>
      <c r="BV28" s="34">
        <v>7.87</v>
      </c>
      <c r="BW28" s="34">
        <v>0.03</v>
      </c>
      <c r="BX28" s="34">
        <v>0</v>
      </c>
      <c r="BY28" s="34">
        <v>0</v>
      </c>
      <c r="BZ28" s="34">
        <v>0</v>
      </c>
      <c r="CA28" s="34">
        <v>0</v>
      </c>
      <c r="CB28" s="34">
        <v>846.6</v>
      </c>
      <c r="CC28" s="25"/>
      <c r="CD28" s="25">
        <f>$I$28/$I$35*100</f>
        <v>47.50888888888889</v>
      </c>
      <c r="CE28" s="34">
        <v>1322.01</v>
      </c>
      <c r="CF28" s="34"/>
      <c r="CG28" s="34">
        <v>13.11</v>
      </c>
      <c r="CH28" s="34">
        <v>8.9</v>
      </c>
      <c r="CI28" s="34">
        <v>11</v>
      </c>
      <c r="CJ28" s="34">
        <v>2583.89</v>
      </c>
      <c r="CK28" s="34">
        <v>1017.26</v>
      </c>
      <c r="CL28" s="34">
        <v>1800.57</v>
      </c>
      <c r="CM28" s="34">
        <v>30.52</v>
      </c>
      <c r="CN28" s="34">
        <v>24.52</v>
      </c>
      <c r="CO28" s="34">
        <v>27.53</v>
      </c>
      <c r="CP28" s="34">
        <v>11.04</v>
      </c>
      <c r="CQ28" s="34">
        <v>1.4</v>
      </c>
    </row>
    <row r="29" spans="1:96" x14ac:dyDescent="0.25">
      <c r="A29" s="21"/>
      <c r="B29" s="22" t="s">
        <v>113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2850</v>
      </c>
      <c r="CK30" s="20">
        <v>1098</v>
      </c>
      <c r="CL30" s="20">
        <v>1974</v>
      </c>
      <c r="CM30" s="20">
        <v>22.8</v>
      </c>
      <c r="CN30" s="20">
        <v>22.8</v>
      </c>
      <c r="CO30" s="20">
        <v>22.8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"150"</f>
        <v>150</v>
      </c>
      <c r="D31" s="23">
        <v>0.06</v>
      </c>
      <c r="E31" s="23">
        <v>0</v>
      </c>
      <c r="F31" s="23">
        <v>0.01</v>
      </c>
      <c r="G31" s="23">
        <v>0.01</v>
      </c>
      <c r="H31" s="23">
        <v>3.71</v>
      </c>
      <c r="I31" s="23">
        <v>14.414604000000001</v>
      </c>
      <c r="J31" s="23">
        <v>0</v>
      </c>
      <c r="K31" s="23">
        <v>0</v>
      </c>
      <c r="L31" s="23">
        <v>0</v>
      </c>
      <c r="M31" s="23">
        <v>0</v>
      </c>
      <c r="N31" s="23">
        <v>3.68</v>
      </c>
      <c r="O31" s="23">
        <v>0</v>
      </c>
      <c r="P31" s="23">
        <v>0.03</v>
      </c>
      <c r="Q31" s="23">
        <v>0</v>
      </c>
      <c r="R31" s="23">
        <v>0</v>
      </c>
      <c r="S31" s="23">
        <v>0</v>
      </c>
      <c r="T31" s="23">
        <v>0.02</v>
      </c>
      <c r="U31" s="23">
        <v>0.04</v>
      </c>
      <c r="V31" s="23">
        <v>0.11</v>
      </c>
      <c r="W31" s="23">
        <v>0.11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150.03</v>
      </c>
      <c r="CC31" s="24"/>
      <c r="CD31" s="24"/>
      <c r="CE31" s="20">
        <v>0</v>
      </c>
      <c r="CF31" s="20"/>
      <c r="CG31" s="20">
        <v>3.08</v>
      </c>
      <c r="CH31" s="20">
        <v>3.08</v>
      </c>
      <c r="CI31" s="20">
        <v>3.08</v>
      </c>
      <c r="CJ31" s="20">
        <v>341.6</v>
      </c>
      <c r="CK31" s="20">
        <v>136.71</v>
      </c>
      <c r="CL31" s="20">
        <v>239.15</v>
      </c>
      <c r="CM31" s="20">
        <v>33.07</v>
      </c>
      <c r="CN31" s="20">
        <v>19.55</v>
      </c>
      <c r="CO31" s="20">
        <v>26.31</v>
      </c>
      <c r="CP31" s="20">
        <v>3.75</v>
      </c>
      <c r="CQ31" s="20">
        <v>0</v>
      </c>
      <c r="CR31" s="28"/>
    </row>
    <row r="32" spans="1:96" s="20" customFormat="1" ht="47.25" x14ac:dyDescent="0.25">
      <c r="A32" s="21" t="str">
        <f>"17/3"</f>
        <v>17/3</v>
      </c>
      <c r="B32" s="27" t="s">
        <v>115</v>
      </c>
      <c r="C32" s="23" t="str">
        <f>"130"</f>
        <v>130</v>
      </c>
      <c r="D32" s="23">
        <v>2.52</v>
      </c>
      <c r="E32" s="23">
        <v>0</v>
      </c>
      <c r="F32" s="23">
        <v>11.74</v>
      </c>
      <c r="G32" s="23">
        <v>13.34</v>
      </c>
      <c r="H32" s="23">
        <v>34.28</v>
      </c>
      <c r="I32" s="23">
        <v>245.52270924999996</v>
      </c>
      <c r="J32" s="23">
        <v>1.72</v>
      </c>
      <c r="K32" s="23">
        <v>8.4499999999999993</v>
      </c>
      <c r="L32" s="23">
        <v>0</v>
      </c>
      <c r="M32" s="23">
        <v>0</v>
      </c>
      <c r="N32" s="23">
        <v>16.579999999999998</v>
      </c>
      <c r="O32" s="23">
        <v>14.34</v>
      </c>
      <c r="P32" s="23">
        <v>3.35</v>
      </c>
      <c r="Q32" s="23">
        <v>0</v>
      </c>
      <c r="R32" s="23">
        <v>0</v>
      </c>
      <c r="S32" s="23">
        <v>0.41</v>
      </c>
      <c r="T32" s="23">
        <v>1.49</v>
      </c>
      <c r="U32" s="23">
        <v>160.38999999999999</v>
      </c>
      <c r="V32" s="23">
        <v>246.36</v>
      </c>
      <c r="W32" s="23">
        <v>28.76</v>
      </c>
      <c r="X32" s="23">
        <v>35.75</v>
      </c>
      <c r="Y32" s="23">
        <v>76.22</v>
      </c>
      <c r="Z32" s="23">
        <v>1</v>
      </c>
      <c r="AA32" s="23">
        <v>0</v>
      </c>
      <c r="AB32" s="23">
        <v>5932.55</v>
      </c>
      <c r="AC32" s="23">
        <v>1235.98</v>
      </c>
      <c r="AD32" s="23">
        <v>6.13</v>
      </c>
      <c r="AE32" s="23">
        <v>0.06</v>
      </c>
      <c r="AF32" s="23">
        <v>0.05</v>
      </c>
      <c r="AG32" s="23">
        <v>0.83</v>
      </c>
      <c r="AH32" s="23">
        <v>1.48</v>
      </c>
      <c r="AI32" s="23">
        <v>1.24</v>
      </c>
      <c r="AJ32" s="20">
        <v>0</v>
      </c>
      <c r="AK32" s="20">
        <v>109.64</v>
      </c>
      <c r="AL32" s="20">
        <v>86.85</v>
      </c>
      <c r="AM32" s="20">
        <v>150.55000000000001</v>
      </c>
      <c r="AN32" s="20">
        <v>74.48</v>
      </c>
      <c r="AO32" s="20">
        <v>37.479999999999997</v>
      </c>
      <c r="AP32" s="20">
        <v>66.97</v>
      </c>
      <c r="AQ32" s="20">
        <v>24.81</v>
      </c>
      <c r="AR32" s="20">
        <v>92.6</v>
      </c>
      <c r="AS32" s="20">
        <v>106.5</v>
      </c>
      <c r="AT32" s="20">
        <v>126.63</v>
      </c>
      <c r="AU32" s="20">
        <v>187.24</v>
      </c>
      <c r="AV32" s="20">
        <v>42.4</v>
      </c>
      <c r="AW32" s="20">
        <v>81.349999999999994</v>
      </c>
      <c r="AX32" s="20">
        <v>378.36</v>
      </c>
      <c r="AY32" s="20">
        <v>0</v>
      </c>
      <c r="AZ32" s="20">
        <v>83.95</v>
      </c>
      <c r="BA32" s="20">
        <v>85.69</v>
      </c>
      <c r="BB32" s="20">
        <v>68.92</v>
      </c>
      <c r="BC32" s="20">
        <v>34.590000000000003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0.74</v>
      </c>
      <c r="BL32" s="20">
        <v>0</v>
      </c>
      <c r="BM32" s="20">
        <v>0.48</v>
      </c>
      <c r="BN32" s="20">
        <v>0.03</v>
      </c>
      <c r="BO32" s="20">
        <v>0.08</v>
      </c>
      <c r="BP32" s="20">
        <v>0</v>
      </c>
      <c r="BQ32" s="20">
        <v>0</v>
      </c>
      <c r="BR32" s="20">
        <v>0</v>
      </c>
      <c r="BS32" s="20">
        <v>2.77</v>
      </c>
      <c r="BT32" s="20">
        <v>0</v>
      </c>
      <c r="BU32" s="20">
        <v>0</v>
      </c>
      <c r="BV32" s="20">
        <v>7.71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104.48</v>
      </c>
      <c r="CC32" s="24"/>
      <c r="CD32" s="24"/>
      <c r="CE32" s="20">
        <v>988.76</v>
      </c>
      <c r="CG32" s="20">
        <v>5.79</v>
      </c>
      <c r="CH32" s="20">
        <v>3.49</v>
      </c>
      <c r="CI32" s="20">
        <v>4.6399999999999997</v>
      </c>
      <c r="CJ32" s="20">
        <v>445.79</v>
      </c>
      <c r="CK32" s="20">
        <v>174.84</v>
      </c>
      <c r="CL32" s="20">
        <v>310.31</v>
      </c>
      <c r="CM32" s="20">
        <v>4.34</v>
      </c>
      <c r="CN32" s="20">
        <v>2.42</v>
      </c>
      <c r="CO32" s="20">
        <v>3.38</v>
      </c>
      <c r="CP32" s="20">
        <v>3.25</v>
      </c>
      <c r="CQ32" s="20">
        <v>0.33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3.9</v>
      </c>
      <c r="E33" s="33">
        <v>0</v>
      </c>
      <c r="F33" s="33">
        <v>11.89</v>
      </c>
      <c r="G33" s="33">
        <v>13.49</v>
      </c>
      <c r="H33" s="33">
        <v>47.37</v>
      </c>
      <c r="I33" s="33">
        <v>304.72000000000003</v>
      </c>
      <c r="J33" s="33">
        <v>1.72</v>
      </c>
      <c r="K33" s="33">
        <v>8.4499999999999993</v>
      </c>
      <c r="L33" s="33">
        <v>0</v>
      </c>
      <c r="M33" s="33">
        <v>0</v>
      </c>
      <c r="N33" s="33">
        <v>20.48</v>
      </c>
      <c r="O33" s="33">
        <v>23.46</v>
      </c>
      <c r="P33" s="33">
        <v>3.43</v>
      </c>
      <c r="Q33" s="33">
        <v>0</v>
      </c>
      <c r="R33" s="33">
        <v>0</v>
      </c>
      <c r="S33" s="33">
        <v>0.41</v>
      </c>
      <c r="T33" s="33">
        <v>1.87</v>
      </c>
      <c r="U33" s="33">
        <v>160.43</v>
      </c>
      <c r="V33" s="33">
        <v>246.47</v>
      </c>
      <c r="W33" s="33">
        <v>28.87</v>
      </c>
      <c r="X33" s="33">
        <v>35.75</v>
      </c>
      <c r="Y33" s="33">
        <v>76.22</v>
      </c>
      <c r="Z33" s="33">
        <v>1.01</v>
      </c>
      <c r="AA33" s="33">
        <v>0</v>
      </c>
      <c r="AB33" s="33">
        <v>5932.55</v>
      </c>
      <c r="AC33" s="33">
        <v>1235.98</v>
      </c>
      <c r="AD33" s="33">
        <v>6.13</v>
      </c>
      <c r="AE33" s="33">
        <v>0.06</v>
      </c>
      <c r="AF33" s="33">
        <v>0.05</v>
      </c>
      <c r="AG33" s="33">
        <v>0.83</v>
      </c>
      <c r="AH33" s="33">
        <v>1.48</v>
      </c>
      <c r="AI33" s="33">
        <v>1.24</v>
      </c>
      <c r="AJ33" s="34">
        <v>0</v>
      </c>
      <c r="AK33" s="34">
        <v>173.5</v>
      </c>
      <c r="AL33" s="34">
        <v>153.32</v>
      </c>
      <c r="AM33" s="34">
        <v>252.34</v>
      </c>
      <c r="AN33" s="34">
        <v>108.24</v>
      </c>
      <c r="AO33" s="34">
        <v>57.49</v>
      </c>
      <c r="AP33" s="34">
        <v>106.99</v>
      </c>
      <c r="AQ33" s="34">
        <v>39.94</v>
      </c>
      <c r="AR33" s="34">
        <v>164.98</v>
      </c>
      <c r="AS33" s="34">
        <v>151.38999999999999</v>
      </c>
      <c r="AT33" s="34">
        <v>189.27</v>
      </c>
      <c r="AU33" s="34">
        <v>238.92</v>
      </c>
      <c r="AV33" s="34">
        <v>69.55</v>
      </c>
      <c r="AW33" s="34">
        <v>129.38</v>
      </c>
      <c r="AX33" s="34">
        <v>779.95</v>
      </c>
      <c r="AY33" s="34">
        <v>0</v>
      </c>
      <c r="AZ33" s="34">
        <v>214.8</v>
      </c>
      <c r="BA33" s="34">
        <v>142.59</v>
      </c>
      <c r="BB33" s="34">
        <v>106.68</v>
      </c>
      <c r="BC33" s="34">
        <v>64.52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0.76</v>
      </c>
      <c r="BL33" s="34">
        <v>0</v>
      </c>
      <c r="BM33" s="34">
        <v>0.48</v>
      </c>
      <c r="BN33" s="34">
        <v>0.03</v>
      </c>
      <c r="BO33" s="34">
        <v>0.08</v>
      </c>
      <c r="BP33" s="34">
        <v>0</v>
      </c>
      <c r="BQ33" s="34">
        <v>0</v>
      </c>
      <c r="BR33" s="34">
        <v>0</v>
      </c>
      <c r="BS33" s="34">
        <v>2.78</v>
      </c>
      <c r="BT33" s="34">
        <v>0</v>
      </c>
      <c r="BU33" s="34">
        <v>0</v>
      </c>
      <c r="BV33" s="34">
        <v>7.77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262.33</v>
      </c>
      <c r="CC33" s="25"/>
      <c r="CD33" s="25">
        <f>$I$33/$I$35*100</f>
        <v>22.571851851851854</v>
      </c>
      <c r="CE33" s="34">
        <v>988.76</v>
      </c>
      <c r="CF33" s="34"/>
      <c r="CG33" s="34">
        <v>8.8800000000000008</v>
      </c>
      <c r="CH33" s="34">
        <v>6.58</v>
      </c>
      <c r="CI33" s="34">
        <v>7.73</v>
      </c>
      <c r="CJ33" s="34">
        <v>3637.39</v>
      </c>
      <c r="CK33" s="34">
        <v>1409.55</v>
      </c>
      <c r="CL33" s="34">
        <v>2523.4699999999998</v>
      </c>
      <c r="CM33" s="34">
        <v>60.22</v>
      </c>
      <c r="CN33" s="34">
        <v>44.77</v>
      </c>
      <c r="CO33" s="34">
        <v>52.49</v>
      </c>
      <c r="CP33" s="34">
        <v>7</v>
      </c>
      <c r="CQ33" s="34">
        <v>0.33</v>
      </c>
    </row>
    <row r="34" spans="1:95" s="30" customFormat="1" x14ac:dyDescent="0.25">
      <c r="A34" s="31"/>
      <c r="B34" s="32" t="s">
        <v>117</v>
      </c>
      <c r="C34" s="33"/>
      <c r="D34" s="33">
        <v>39.590000000000003</v>
      </c>
      <c r="E34" s="33">
        <v>12.87</v>
      </c>
      <c r="F34" s="33">
        <v>45.02</v>
      </c>
      <c r="G34" s="33">
        <v>36.43</v>
      </c>
      <c r="H34" s="33">
        <v>220.46</v>
      </c>
      <c r="I34" s="33">
        <v>1404.81</v>
      </c>
      <c r="J34" s="33">
        <v>8.5399999999999991</v>
      </c>
      <c r="K34" s="33">
        <v>21.29</v>
      </c>
      <c r="L34" s="33">
        <v>0</v>
      </c>
      <c r="M34" s="33">
        <v>0</v>
      </c>
      <c r="N34" s="33">
        <v>74.040000000000006</v>
      </c>
      <c r="O34" s="33">
        <v>123.04</v>
      </c>
      <c r="P34" s="33">
        <v>23.38</v>
      </c>
      <c r="Q34" s="33">
        <v>0</v>
      </c>
      <c r="R34" s="33">
        <v>0</v>
      </c>
      <c r="S34" s="33">
        <v>2.91</v>
      </c>
      <c r="T34" s="33">
        <v>11.97</v>
      </c>
      <c r="U34" s="33">
        <v>1573.67</v>
      </c>
      <c r="V34" s="33">
        <v>2061.9299999999998</v>
      </c>
      <c r="W34" s="33">
        <v>187.67</v>
      </c>
      <c r="X34" s="33">
        <v>255.07</v>
      </c>
      <c r="Y34" s="33">
        <v>586.71</v>
      </c>
      <c r="Z34" s="33">
        <v>12.2</v>
      </c>
      <c r="AA34" s="33">
        <v>44.64</v>
      </c>
      <c r="AB34" s="33">
        <v>13662.7</v>
      </c>
      <c r="AC34" s="33">
        <v>2764.99</v>
      </c>
      <c r="AD34" s="33">
        <v>17.600000000000001</v>
      </c>
      <c r="AE34" s="33">
        <v>0.65</v>
      </c>
      <c r="AF34" s="33">
        <v>0.48</v>
      </c>
      <c r="AG34" s="33">
        <v>11.14</v>
      </c>
      <c r="AH34" s="33">
        <v>20.68</v>
      </c>
      <c r="AI34" s="33">
        <v>39.21</v>
      </c>
      <c r="AJ34" s="34">
        <v>0</v>
      </c>
      <c r="AK34" s="34">
        <v>1775.68</v>
      </c>
      <c r="AL34" s="34">
        <v>1519.45</v>
      </c>
      <c r="AM34" s="34">
        <v>2673.23</v>
      </c>
      <c r="AN34" s="34">
        <v>2115.89</v>
      </c>
      <c r="AO34" s="34">
        <v>761.15</v>
      </c>
      <c r="AP34" s="34">
        <v>1428.91</v>
      </c>
      <c r="AQ34" s="34">
        <v>504.45</v>
      </c>
      <c r="AR34" s="34">
        <v>1693.11</v>
      </c>
      <c r="AS34" s="34">
        <v>1865.65</v>
      </c>
      <c r="AT34" s="34">
        <v>2508.86</v>
      </c>
      <c r="AU34" s="34">
        <v>3159.35</v>
      </c>
      <c r="AV34" s="34">
        <v>861.16</v>
      </c>
      <c r="AW34" s="34">
        <v>2045.3</v>
      </c>
      <c r="AX34" s="34">
        <v>7379.78</v>
      </c>
      <c r="AY34" s="34">
        <v>107.22</v>
      </c>
      <c r="AZ34" s="34">
        <v>2175.89</v>
      </c>
      <c r="BA34" s="34">
        <v>1719.39</v>
      </c>
      <c r="BB34" s="34">
        <v>1196.45</v>
      </c>
      <c r="BC34" s="34">
        <v>645.91999999999996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0.01</v>
      </c>
      <c r="BJ34" s="34">
        <v>0</v>
      </c>
      <c r="BK34" s="34">
        <v>2.35</v>
      </c>
      <c r="BL34" s="34">
        <v>0</v>
      </c>
      <c r="BM34" s="34">
        <v>1.27</v>
      </c>
      <c r="BN34" s="34">
        <v>0.1</v>
      </c>
      <c r="BO34" s="34">
        <v>0.21</v>
      </c>
      <c r="BP34" s="34">
        <v>0</v>
      </c>
      <c r="BQ34" s="34">
        <v>0</v>
      </c>
      <c r="BR34" s="34">
        <v>0.03</v>
      </c>
      <c r="BS34" s="34">
        <v>7.91</v>
      </c>
      <c r="BT34" s="34">
        <v>0.01</v>
      </c>
      <c r="BU34" s="34">
        <v>0</v>
      </c>
      <c r="BV34" s="34">
        <v>20.04</v>
      </c>
      <c r="BW34" s="34">
        <v>0.1</v>
      </c>
      <c r="BX34" s="34">
        <v>0</v>
      </c>
      <c r="BY34" s="34">
        <v>0</v>
      </c>
      <c r="BZ34" s="34">
        <v>0</v>
      </c>
      <c r="CA34" s="34">
        <v>0</v>
      </c>
      <c r="CB34" s="34">
        <v>1592.77</v>
      </c>
      <c r="CC34" s="25"/>
      <c r="CD34" s="25"/>
      <c r="CE34" s="34">
        <v>2321.7600000000002</v>
      </c>
      <c r="CF34" s="34"/>
      <c r="CG34" s="34">
        <v>126.1</v>
      </c>
      <c r="CH34" s="34">
        <v>74.39</v>
      </c>
      <c r="CI34" s="34">
        <v>100.25</v>
      </c>
      <c r="CJ34" s="34">
        <v>11671.57</v>
      </c>
      <c r="CK34" s="34">
        <v>4741.84</v>
      </c>
      <c r="CL34" s="34">
        <v>8206.7099999999991</v>
      </c>
      <c r="CM34" s="34">
        <v>254.8</v>
      </c>
      <c r="CN34" s="34">
        <v>188.4</v>
      </c>
      <c r="CO34" s="34">
        <v>222.77</v>
      </c>
      <c r="CP34" s="34">
        <v>24.76</v>
      </c>
      <c r="CQ34" s="34">
        <v>2.71</v>
      </c>
    </row>
    <row r="35" spans="1:95" ht="47.25" x14ac:dyDescent="0.25">
      <c r="A35" s="21"/>
      <c r="B35" s="27" t="s">
        <v>175</v>
      </c>
      <c r="C35" s="23"/>
      <c r="D35" s="23">
        <v>40.5</v>
      </c>
      <c r="E35" s="23">
        <v>0</v>
      </c>
      <c r="F35" s="23">
        <v>45</v>
      </c>
      <c r="G35" s="23">
        <v>0</v>
      </c>
      <c r="H35" s="23">
        <v>195.75</v>
      </c>
      <c r="I35" s="23">
        <v>1350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375</v>
      </c>
      <c r="AD35" s="23">
        <v>0</v>
      </c>
      <c r="AE35" s="23">
        <v>0.67500000000000004</v>
      </c>
      <c r="AF35" s="23">
        <v>0.75</v>
      </c>
      <c r="AG35" s="23"/>
      <c r="AH35" s="23"/>
      <c r="AI35" s="23">
        <v>37.5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-0.90999999999999659</v>
      </c>
      <c r="E36" s="23">
        <f t="shared" si="0"/>
        <v>12.87</v>
      </c>
      <c r="F36" s="23">
        <f t="shared" si="0"/>
        <v>2.0000000000003126E-2</v>
      </c>
      <c r="G36" s="23">
        <f t="shared" si="0"/>
        <v>36.43</v>
      </c>
      <c r="H36" s="23">
        <f t="shared" si="0"/>
        <v>24.710000000000008</v>
      </c>
      <c r="I36" s="23">
        <f t="shared" si="0"/>
        <v>54.809999999999945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2061.9299999999998</v>
      </c>
      <c r="W36" s="23">
        <f t="shared" si="1"/>
        <v>187.67</v>
      </c>
      <c r="X36" s="23">
        <f t="shared" si="1"/>
        <v>255.07</v>
      </c>
      <c r="Y36" s="23">
        <f t="shared" si="1"/>
        <v>586.71</v>
      </c>
      <c r="Z36" s="23">
        <f t="shared" si="1"/>
        <v>12.2</v>
      </c>
      <c r="AA36" s="23">
        <f t="shared" si="1"/>
        <v>44.64</v>
      </c>
      <c r="AB36" s="23">
        <f t="shared" si="1"/>
        <v>13662.7</v>
      </c>
      <c r="AC36" s="23">
        <f t="shared" si="1"/>
        <v>2389.9899999999998</v>
      </c>
      <c r="AD36" s="23">
        <f t="shared" si="1"/>
        <v>17.600000000000001</v>
      </c>
      <c r="AE36" s="23">
        <f t="shared" si="1"/>
        <v>-2.5000000000000022E-2</v>
      </c>
      <c r="AF36" s="23">
        <f t="shared" si="1"/>
        <v>-0.27</v>
      </c>
      <c r="AG36" s="23"/>
      <c r="AH36" s="23"/>
      <c r="AI36" s="23">
        <f>AI34-AI35</f>
        <v>1.7100000000000009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100.25</v>
      </c>
      <c r="CJ36" s="20"/>
      <c r="CK36" s="20"/>
      <c r="CL36" s="20">
        <f>CL34-CL35</f>
        <v>8206.7099999999991</v>
      </c>
      <c r="CM36" s="20"/>
      <c r="CN36" s="20"/>
      <c r="CO36" s="20">
        <f>CO34-CO35</f>
        <v>222.77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12</v>
      </c>
      <c r="E37" s="23"/>
      <c r="F37" s="23">
        <v>30</v>
      </c>
      <c r="G37" s="23"/>
      <c r="H37" s="23">
        <v>58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20.530314146341457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138</v>
      </c>
      <c r="D6" s="55" t="s">
        <v>99</v>
      </c>
      <c r="E6" s="56">
        <v>200</v>
      </c>
      <c r="F6" s="57"/>
      <c r="G6" s="56">
        <v>201.328554</v>
      </c>
      <c r="H6" s="56">
        <v>6.05</v>
      </c>
      <c r="I6" s="56">
        <v>6.48</v>
      </c>
      <c r="J6" s="58">
        <v>31.72</v>
      </c>
    </row>
    <row r="7" spans="1:10" x14ac:dyDescent="0.25">
      <c r="A7" s="52"/>
      <c r="B7" s="59" t="s">
        <v>139</v>
      </c>
      <c r="C7" s="54" t="s">
        <v>122</v>
      </c>
      <c r="D7" s="55" t="s">
        <v>100</v>
      </c>
      <c r="E7" s="56">
        <v>10</v>
      </c>
      <c r="F7" s="57"/>
      <c r="G7" s="56">
        <v>27.787999999999997</v>
      </c>
      <c r="H7" s="56">
        <v>0.05</v>
      </c>
      <c r="I7" s="56">
        <v>0</v>
      </c>
      <c r="J7" s="58">
        <v>7.26</v>
      </c>
    </row>
    <row r="8" spans="1:10" x14ac:dyDescent="0.25">
      <c r="A8" s="52"/>
      <c r="B8" s="59" t="s">
        <v>140</v>
      </c>
      <c r="C8" s="54" t="s">
        <v>240</v>
      </c>
      <c r="D8" s="55" t="s">
        <v>239</v>
      </c>
      <c r="E8" s="56">
        <v>40</v>
      </c>
      <c r="F8" s="57"/>
      <c r="G8" s="56">
        <v>115.61703424</v>
      </c>
      <c r="H8" s="56">
        <v>3.24</v>
      </c>
      <c r="I8" s="56">
        <v>1.58</v>
      </c>
      <c r="J8" s="58">
        <v>22.23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145</v>
      </c>
      <c r="D16" s="55" t="s">
        <v>107</v>
      </c>
      <c r="E16" s="56">
        <v>200</v>
      </c>
      <c r="F16" s="57"/>
      <c r="G16" s="56">
        <v>97.159974080000012</v>
      </c>
      <c r="H16" s="56">
        <v>1.75</v>
      </c>
      <c r="I16" s="56">
        <v>4.37</v>
      </c>
      <c r="J16" s="58">
        <v>13.81</v>
      </c>
    </row>
    <row r="17" spans="1:10" x14ac:dyDescent="0.25">
      <c r="A17" s="52"/>
      <c r="B17" s="59" t="s">
        <v>146</v>
      </c>
      <c r="C17" s="54" t="s">
        <v>147</v>
      </c>
      <c r="D17" s="55" t="s">
        <v>108</v>
      </c>
      <c r="E17" s="56">
        <v>100</v>
      </c>
      <c r="F17" s="57"/>
      <c r="G17" s="56">
        <v>196.00020999999998</v>
      </c>
      <c r="H17" s="56">
        <v>14.14</v>
      </c>
      <c r="I17" s="56">
        <v>11.84</v>
      </c>
      <c r="J17" s="58">
        <v>8.11</v>
      </c>
    </row>
    <row r="18" spans="1:10" x14ac:dyDescent="0.25">
      <c r="A18" s="52"/>
      <c r="B18" s="59" t="s">
        <v>148</v>
      </c>
      <c r="C18" s="54" t="s">
        <v>149</v>
      </c>
      <c r="D18" s="55" t="s">
        <v>109</v>
      </c>
      <c r="E18" s="56">
        <v>200</v>
      </c>
      <c r="F18" s="57"/>
      <c r="G18" s="56">
        <v>147.20033857999999</v>
      </c>
      <c r="H18" s="56">
        <v>3.34</v>
      </c>
      <c r="I18" s="56">
        <v>5.3</v>
      </c>
      <c r="J18" s="58">
        <v>23.13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153</v>
      </c>
      <c r="D20" s="55" t="s">
        <v>111</v>
      </c>
      <c r="E20" s="56">
        <v>60</v>
      </c>
      <c r="F20" s="57"/>
      <c r="G20" s="56">
        <v>50.52331199999999</v>
      </c>
      <c r="H20" s="56">
        <v>1.82</v>
      </c>
      <c r="I20" s="56">
        <v>2.4700000000000002</v>
      </c>
      <c r="J20" s="58">
        <v>6.7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156</v>
      </c>
      <c r="D25" s="75" t="s">
        <v>115</v>
      </c>
      <c r="E25" s="76">
        <v>130</v>
      </c>
      <c r="F25" s="77"/>
      <c r="G25" s="76">
        <v>245.52270924999996</v>
      </c>
      <c r="H25" s="76">
        <v>2.52</v>
      </c>
      <c r="I25" s="76">
        <v>11.74</v>
      </c>
      <c r="J25" s="78">
        <v>34.28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45169.355497685188</v>
      </c>
    </row>
    <row r="2" spans="1:2" ht="12.75" customHeight="1" x14ac:dyDescent="0.2">
      <c r="A2" s="83" t="s">
        <v>161</v>
      </c>
      <c r="B2" s="84">
        <v>45176.530590277776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166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IU29"/>
  <sheetViews>
    <sheetView workbookViewId="0">
      <selection activeCell="CU14" sqref="CU14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"31 августа 2023 г."</f>
        <v>31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(15)'!B3&lt;&gt;"",'Dop (15)'!B3,"")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"50"</f>
        <v>50</v>
      </c>
      <c r="D11" s="23">
        <v>3.31</v>
      </c>
      <c r="E11" s="23">
        <v>0</v>
      </c>
      <c r="F11" s="23">
        <v>0.33</v>
      </c>
      <c r="G11" s="23">
        <v>0.33</v>
      </c>
      <c r="H11" s="23">
        <v>23.45</v>
      </c>
      <c r="I11" s="23">
        <v>111.95049999999999</v>
      </c>
      <c r="J11" s="23">
        <v>0</v>
      </c>
      <c r="K11" s="23">
        <v>0</v>
      </c>
      <c r="L11" s="23">
        <v>0</v>
      </c>
      <c r="M11" s="23">
        <v>0</v>
      </c>
      <c r="N11" s="23">
        <v>0.55000000000000004</v>
      </c>
      <c r="O11" s="23">
        <v>22.8</v>
      </c>
      <c r="P11" s="23">
        <v>0.1</v>
      </c>
      <c r="Q11" s="23">
        <v>0</v>
      </c>
      <c r="R11" s="23">
        <v>0</v>
      </c>
      <c r="S11" s="23">
        <v>0</v>
      </c>
      <c r="T11" s="23">
        <v>0.9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159.65</v>
      </c>
      <c r="AL11" s="20">
        <v>166.17</v>
      </c>
      <c r="AM11" s="20">
        <v>254.48</v>
      </c>
      <c r="AN11" s="20">
        <v>84.39</v>
      </c>
      <c r="AO11" s="20">
        <v>50.03</v>
      </c>
      <c r="AP11" s="20">
        <v>100.05</v>
      </c>
      <c r="AQ11" s="20">
        <v>37.85</v>
      </c>
      <c r="AR11" s="20">
        <v>180.96</v>
      </c>
      <c r="AS11" s="20">
        <v>112.23</v>
      </c>
      <c r="AT11" s="20">
        <v>156.6</v>
      </c>
      <c r="AU11" s="20">
        <v>129.19999999999999</v>
      </c>
      <c r="AV11" s="20">
        <v>67.86</v>
      </c>
      <c r="AW11" s="20">
        <v>120.06</v>
      </c>
      <c r="AX11" s="20">
        <v>1003.98</v>
      </c>
      <c r="AY11" s="20">
        <v>0</v>
      </c>
      <c r="AZ11" s="20">
        <v>327.12</v>
      </c>
      <c r="BA11" s="20">
        <v>142.25</v>
      </c>
      <c r="BB11" s="20">
        <v>94.4</v>
      </c>
      <c r="BC11" s="20">
        <v>74.819999999999993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0.04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0.03</v>
      </c>
      <c r="BT11" s="20">
        <v>0</v>
      </c>
      <c r="BU11" s="20">
        <v>0</v>
      </c>
      <c r="BV11" s="20">
        <v>0.14000000000000001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19.55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2945</v>
      </c>
      <c r="CK11" s="20">
        <v>1134.5999999999999</v>
      </c>
      <c r="CL11" s="20">
        <v>2039.8</v>
      </c>
      <c r="CM11" s="20">
        <v>23.56</v>
      </c>
      <c r="CN11" s="20">
        <v>23.56</v>
      </c>
      <c r="CO11" s="20">
        <v>23.56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3.15</v>
      </c>
      <c r="CH12" s="20">
        <v>3.04</v>
      </c>
      <c r="CI12" s="20">
        <v>3.1</v>
      </c>
      <c r="CJ12" s="20">
        <v>340.58</v>
      </c>
      <c r="CK12" s="20">
        <v>136.38</v>
      </c>
      <c r="CL12" s="20">
        <v>238.48</v>
      </c>
      <c r="CM12" s="20">
        <v>33.03</v>
      </c>
      <c r="CN12" s="20">
        <v>19.63</v>
      </c>
      <c r="CO12" s="20">
        <v>26.33</v>
      </c>
      <c r="CP12" s="20">
        <v>4.88</v>
      </c>
      <c r="CQ12" s="20">
        <v>0</v>
      </c>
      <c r="CR12" s="28"/>
    </row>
    <row r="13" spans="1:96" s="26" customFormat="1" x14ac:dyDescent="0.25">
      <c r="A13" s="21" t="str">
        <f>"-"</f>
        <v>-</v>
      </c>
      <c r="B13" s="27" t="s">
        <v>103</v>
      </c>
      <c r="C13" s="23" t="str">
        <f>"100"</f>
        <v>100</v>
      </c>
      <c r="D13" s="23">
        <v>0.4</v>
      </c>
      <c r="E13" s="23">
        <v>0</v>
      </c>
      <c r="F13" s="23">
        <v>0.4</v>
      </c>
      <c r="G13" s="23">
        <v>0.4</v>
      </c>
      <c r="H13" s="23">
        <v>11.6</v>
      </c>
      <c r="I13" s="23">
        <v>48.68</v>
      </c>
      <c r="J13" s="23">
        <v>0.1</v>
      </c>
      <c r="K13" s="23">
        <v>0</v>
      </c>
      <c r="L13" s="23">
        <v>0</v>
      </c>
      <c r="M13" s="23">
        <v>0</v>
      </c>
      <c r="N13" s="23">
        <v>9</v>
      </c>
      <c r="O13" s="23">
        <v>0.8</v>
      </c>
      <c r="P13" s="23">
        <v>1.8</v>
      </c>
      <c r="Q13" s="23">
        <v>0</v>
      </c>
      <c r="R13" s="23">
        <v>0</v>
      </c>
      <c r="S13" s="23">
        <v>0.8</v>
      </c>
      <c r="T13" s="23">
        <v>0.5</v>
      </c>
      <c r="U13" s="23">
        <v>26</v>
      </c>
      <c r="V13" s="23">
        <v>278</v>
      </c>
      <c r="W13" s="23">
        <v>16</v>
      </c>
      <c r="X13" s="23">
        <v>9</v>
      </c>
      <c r="Y13" s="23">
        <v>11</v>
      </c>
      <c r="Z13" s="23">
        <v>2.2000000000000002</v>
      </c>
      <c r="AA13" s="23">
        <v>0</v>
      </c>
      <c r="AB13" s="23">
        <v>30</v>
      </c>
      <c r="AC13" s="23">
        <v>5</v>
      </c>
      <c r="AD13" s="23">
        <v>0.2</v>
      </c>
      <c r="AE13" s="23">
        <v>0.03</v>
      </c>
      <c r="AF13" s="23">
        <v>0.02</v>
      </c>
      <c r="AG13" s="23">
        <v>0.3</v>
      </c>
      <c r="AH13" s="23">
        <v>0.4</v>
      </c>
      <c r="AI13" s="23">
        <v>10</v>
      </c>
      <c r="AJ13" s="20">
        <v>0</v>
      </c>
      <c r="AK13" s="20">
        <v>12</v>
      </c>
      <c r="AL13" s="20">
        <v>13</v>
      </c>
      <c r="AM13" s="20">
        <v>19</v>
      </c>
      <c r="AN13" s="20">
        <v>18</v>
      </c>
      <c r="AO13" s="20">
        <v>3</v>
      </c>
      <c r="AP13" s="20">
        <v>11</v>
      </c>
      <c r="AQ13" s="20">
        <v>3</v>
      </c>
      <c r="AR13" s="20">
        <v>9</v>
      </c>
      <c r="AS13" s="20">
        <v>17</v>
      </c>
      <c r="AT13" s="20">
        <v>10</v>
      </c>
      <c r="AU13" s="20">
        <v>78</v>
      </c>
      <c r="AV13" s="20">
        <v>7</v>
      </c>
      <c r="AW13" s="20">
        <v>14</v>
      </c>
      <c r="AX13" s="20">
        <v>42</v>
      </c>
      <c r="AY13" s="20">
        <v>0</v>
      </c>
      <c r="AZ13" s="20">
        <v>13</v>
      </c>
      <c r="BA13" s="20">
        <v>16</v>
      </c>
      <c r="BB13" s="20">
        <v>6</v>
      </c>
      <c r="BC13" s="20">
        <v>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86.3</v>
      </c>
      <c r="CC13" s="24"/>
      <c r="CD13" s="24"/>
      <c r="CE13" s="20">
        <v>5</v>
      </c>
      <c r="CF13" s="20"/>
      <c r="CG13" s="20">
        <v>2</v>
      </c>
      <c r="CH13" s="20">
        <v>2</v>
      </c>
      <c r="CI13" s="20">
        <v>2</v>
      </c>
      <c r="CJ13" s="20">
        <v>150</v>
      </c>
      <c r="CK13" s="20">
        <v>150</v>
      </c>
      <c r="CL13" s="20">
        <v>150</v>
      </c>
      <c r="CM13" s="20">
        <v>46.8</v>
      </c>
      <c r="CN13" s="20">
        <v>46.8</v>
      </c>
      <c r="CO13" s="20">
        <v>46.8</v>
      </c>
      <c r="CP13" s="20">
        <v>0</v>
      </c>
      <c r="CQ13" s="20">
        <v>0</v>
      </c>
      <c r="CR13" s="28"/>
    </row>
    <row r="14" spans="1:96" s="26" customFormat="1" ht="31.5" x14ac:dyDescent="0.25">
      <c r="A14" s="21" t="str">
        <f>"3/4"</f>
        <v>3/4</v>
      </c>
      <c r="B14" s="27" t="s">
        <v>99</v>
      </c>
      <c r="C14" s="23" t="str">
        <f>"250"</f>
        <v>250</v>
      </c>
      <c r="D14" s="23">
        <v>7.56</v>
      </c>
      <c r="E14" s="23">
        <v>0</v>
      </c>
      <c r="F14" s="23">
        <v>8.1</v>
      </c>
      <c r="G14" s="23">
        <v>8.1</v>
      </c>
      <c r="H14" s="23">
        <v>39.65</v>
      </c>
      <c r="I14" s="23">
        <v>251.66069249999998</v>
      </c>
      <c r="J14" s="23">
        <v>1.1499999999999999</v>
      </c>
      <c r="K14" s="23">
        <v>4.0599999999999996</v>
      </c>
      <c r="L14" s="23">
        <v>0</v>
      </c>
      <c r="M14" s="23">
        <v>0</v>
      </c>
      <c r="N14" s="23">
        <v>0.84</v>
      </c>
      <c r="O14" s="23">
        <v>32.24</v>
      </c>
      <c r="P14" s="23">
        <v>6.58</v>
      </c>
      <c r="Q14" s="23">
        <v>0</v>
      </c>
      <c r="R14" s="23">
        <v>0</v>
      </c>
      <c r="S14" s="23">
        <v>0</v>
      </c>
      <c r="T14" s="23">
        <v>1.67</v>
      </c>
      <c r="U14" s="23">
        <v>241.34</v>
      </c>
      <c r="V14" s="23">
        <v>230.48</v>
      </c>
      <c r="W14" s="23">
        <v>14.11</v>
      </c>
      <c r="X14" s="23">
        <v>116.51</v>
      </c>
      <c r="Y14" s="23">
        <v>170.3</v>
      </c>
      <c r="Z14" s="23">
        <v>4</v>
      </c>
      <c r="AA14" s="23">
        <v>0</v>
      </c>
      <c r="AB14" s="23">
        <v>5.51</v>
      </c>
      <c r="AC14" s="23">
        <v>1.23</v>
      </c>
      <c r="AD14" s="23">
        <v>3.24</v>
      </c>
      <c r="AE14" s="23">
        <v>0.22</v>
      </c>
      <c r="AF14" s="23">
        <v>0.11</v>
      </c>
      <c r="AG14" s="23">
        <v>2.19</v>
      </c>
      <c r="AH14" s="23">
        <v>4.41</v>
      </c>
      <c r="AI14" s="23">
        <v>0</v>
      </c>
      <c r="AJ14" s="20">
        <v>0</v>
      </c>
      <c r="AK14" s="20">
        <v>354.15</v>
      </c>
      <c r="AL14" s="20">
        <v>276.12</v>
      </c>
      <c r="AM14" s="20">
        <v>447.19</v>
      </c>
      <c r="AN14" s="20">
        <v>318.13</v>
      </c>
      <c r="AO14" s="20">
        <v>192.08</v>
      </c>
      <c r="AP14" s="20">
        <v>240.1</v>
      </c>
      <c r="AQ14" s="20">
        <v>108.05</v>
      </c>
      <c r="AR14" s="20">
        <v>355.35</v>
      </c>
      <c r="AS14" s="20">
        <v>348.15</v>
      </c>
      <c r="AT14" s="20">
        <v>672.28</v>
      </c>
      <c r="AU14" s="20">
        <v>661.48</v>
      </c>
      <c r="AV14" s="20">
        <v>180.08</v>
      </c>
      <c r="AW14" s="20">
        <v>432.18</v>
      </c>
      <c r="AX14" s="20">
        <v>1356.57</v>
      </c>
      <c r="AY14" s="20">
        <v>0</v>
      </c>
      <c r="AZ14" s="20">
        <v>300.13</v>
      </c>
      <c r="BA14" s="20">
        <v>363.75</v>
      </c>
      <c r="BB14" s="20">
        <v>258.11</v>
      </c>
      <c r="BC14" s="20">
        <v>198.08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0.01</v>
      </c>
      <c r="BJ14" s="20">
        <v>0</v>
      </c>
      <c r="BK14" s="20">
        <v>0.7</v>
      </c>
      <c r="BL14" s="20">
        <v>0</v>
      </c>
      <c r="BM14" s="20">
        <v>0.28000000000000003</v>
      </c>
      <c r="BN14" s="20">
        <v>0.02</v>
      </c>
      <c r="BO14" s="20">
        <v>0.04</v>
      </c>
      <c r="BP14" s="20">
        <v>0</v>
      </c>
      <c r="BQ14" s="20">
        <v>0</v>
      </c>
      <c r="BR14" s="20">
        <v>0.01</v>
      </c>
      <c r="BS14" s="20">
        <v>2.09</v>
      </c>
      <c r="BT14" s="20">
        <v>0.01</v>
      </c>
      <c r="BU14" s="20">
        <v>0</v>
      </c>
      <c r="BV14" s="20">
        <v>4.24</v>
      </c>
      <c r="BW14" s="20">
        <v>0.06</v>
      </c>
      <c r="BX14" s="20">
        <v>0</v>
      </c>
      <c r="BY14" s="20">
        <v>0</v>
      </c>
      <c r="BZ14" s="20">
        <v>0</v>
      </c>
      <c r="CA14" s="20">
        <v>0</v>
      </c>
      <c r="CB14" s="20">
        <v>208.58</v>
      </c>
      <c r="CC14" s="24"/>
      <c r="CD14" s="24"/>
      <c r="CE14" s="20">
        <v>0.92</v>
      </c>
      <c r="CF14" s="20"/>
      <c r="CG14" s="20">
        <v>31.02</v>
      </c>
      <c r="CH14" s="20">
        <v>18.52</v>
      </c>
      <c r="CI14" s="20">
        <v>24.77</v>
      </c>
      <c r="CJ14" s="20">
        <v>2613.21</v>
      </c>
      <c r="CK14" s="20">
        <v>1268.58</v>
      </c>
      <c r="CL14" s="20">
        <v>1940.89</v>
      </c>
      <c r="CM14" s="20">
        <v>58.55</v>
      </c>
      <c r="CN14" s="20">
        <v>37.119999999999997</v>
      </c>
      <c r="CO14" s="20">
        <v>47.83</v>
      </c>
      <c r="CP14" s="20">
        <v>0</v>
      </c>
      <c r="CQ14" s="20">
        <v>0.63</v>
      </c>
      <c r="CR14" s="28"/>
    </row>
    <row r="15" spans="1:96" s="20" customFormat="1" x14ac:dyDescent="0.25">
      <c r="A15" s="21" t="str">
        <f>"18/12"</f>
        <v>18/12</v>
      </c>
      <c r="B15" s="27" t="s">
        <v>239</v>
      </c>
      <c r="C15" s="23" t="str">
        <f>"40"</f>
        <v>40</v>
      </c>
      <c r="D15" s="23">
        <v>3.24</v>
      </c>
      <c r="E15" s="23">
        <v>0.08</v>
      </c>
      <c r="F15" s="23">
        <v>1.58</v>
      </c>
      <c r="G15" s="23">
        <v>1.76</v>
      </c>
      <c r="H15" s="23">
        <v>22.23</v>
      </c>
      <c r="I15" s="23">
        <v>115.61703424</v>
      </c>
      <c r="J15" s="23">
        <v>0.24</v>
      </c>
      <c r="K15" s="23">
        <v>0.88</v>
      </c>
      <c r="L15" s="23">
        <v>0</v>
      </c>
      <c r="M15" s="23">
        <v>0</v>
      </c>
      <c r="N15" s="23">
        <v>1.96</v>
      </c>
      <c r="O15" s="23">
        <v>19.28</v>
      </c>
      <c r="P15" s="23">
        <v>0.99</v>
      </c>
      <c r="Q15" s="23">
        <v>0</v>
      </c>
      <c r="R15" s="23">
        <v>0</v>
      </c>
      <c r="S15" s="23">
        <v>0</v>
      </c>
      <c r="T15" s="23">
        <v>0.64</v>
      </c>
      <c r="U15" s="23">
        <v>187.09</v>
      </c>
      <c r="V15" s="23">
        <v>34.619999999999997</v>
      </c>
      <c r="W15" s="23">
        <v>6.64</v>
      </c>
      <c r="X15" s="23">
        <v>4.53</v>
      </c>
      <c r="Y15" s="23">
        <v>24.37</v>
      </c>
      <c r="Z15" s="23">
        <v>0.35</v>
      </c>
      <c r="AA15" s="23">
        <v>0.18</v>
      </c>
      <c r="AB15" s="23">
        <v>0.04</v>
      </c>
      <c r="AC15" s="23">
        <v>0.3</v>
      </c>
      <c r="AD15" s="23">
        <v>1.07</v>
      </c>
      <c r="AE15" s="23">
        <v>0.04</v>
      </c>
      <c r="AF15" s="23">
        <v>0.01</v>
      </c>
      <c r="AG15" s="23">
        <v>0.31</v>
      </c>
      <c r="AH15" s="23">
        <v>0.96</v>
      </c>
      <c r="AI15" s="23">
        <v>0</v>
      </c>
      <c r="AJ15" s="20">
        <v>0</v>
      </c>
      <c r="AK15" s="20">
        <v>142.44</v>
      </c>
      <c r="AL15" s="20">
        <v>129.35</v>
      </c>
      <c r="AM15" s="20">
        <v>242.18</v>
      </c>
      <c r="AN15" s="20">
        <v>79.03</v>
      </c>
      <c r="AO15" s="20">
        <v>46.74</v>
      </c>
      <c r="AP15" s="20">
        <v>94.25</v>
      </c>
      <c r="AQ15" s="20">
        <v>30.17</v>
      </c>
      <c r="AR15" s="20">
        <v>149.55000000000001</v>
      </c>
      <c r="AS15" s="20">
        <v>100.78</v>
      </c>
      <c r="AT15" s="20">
        <v>121.16</v>
      </c>
      <c r="AU15" s="20">
        <v>106.37</v>
      </c>
      <c r="AV15" s="20">
        <v>61.07</v>
      </c>
      <c r="AW15" s="20">
        <v>105.93</v>
      </c>
      <c r="AX15" s="20">
        <v>914.59</v>
      </c>
      <c r="AY15" s="20">
        <v>1.06</v>
      </c>
      <c r="AZ15" s="20">
        <v>287.36</v>
      </c>
      <c r="BA15" s="20">
        <v>149.99</v>
      </c>
      <c r="BB15" s="20">
        <v>75.78</v>
      </c>
      <c r="BC15" s="20">
        <v>59.77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0.11</v>
      </c>
      <c r="BL15" s="20">
        <v>0</v>
      </c>
      <c r="BM15" s="20">
        <v>0.05</v>
      </c>
      <c r="BN15" s="20">
        <v>0</v>
      </c>
      <c r="BO15" s="20">
        <v>0.01</v>
      </c>
      <c r="BP15" s="20">
        <v>0</v>
      </c>
      <c r="BQ15" s="20">
        <v>0</v>
      </c>
      <c r="BR15" s="20">
        <v>0</v>
      </c>
      <c r="BS15" s="20">
        <v>0.31</v>
      </c>
      <c r="BT15" s="20">
        <v>0</v>
      </c>
      <c r="BU15" s="20">
        <v>0</v>
      </c>
      <c r="BV15" s="20">
        <v>0.95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20.82</v>
      </c>
      <c r="CC15" s="24"/>
      <c r="CD15" s="24"/>
      <c r="CE15" s="20">
        <v>0.18</v>
      </c>
      <c r="CG15" s="20">
        <v>20.07</v>
      </c>
      <c r="CH15" s="20">
        <v>10.46</v>
      </c>
      <c r="CI15" s="20">
        <v>15.27</v>
      </c>
      <c r="CJ15" s="20">
        <v>680.89</v>
      </c>
      <c r="CK15" s="20">
        <v>242.85</v>
      </c>
      <c r="CL15" s="20">
        <v>461.87</v>
      </c>
      <c r="CM15" s="20">
        <v>7.13</v>
      </c>
      <c r="CN15" s="20">
        <v>4.1399999999999997</v>
      </c>
      <c r="CO15" s="20">
        <v>5.94</v>
      </c>
      <c r="CP15" s="20">
        <v>1.84</v>
      </c>
      <c r="CQ15" s="20">
        <v>0.48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14.63</v>
      </c>
      <c r="E16" s="33">
        <v>0.08</v>
      </c>
      <c r="F16" s="33">
        <v>10.43</v>
      </c>
      <c r="G16" s="33">
        <v>10.62</v>
      </c>
      <c r="H16" s="33">
        <v>101.99</v>
      </c>
      <c r="I16" s="33">
        <v>548.44000000000005</v>
      </c>
      <c r="J16" s="33">
        <v>1.49</v>
      </c>
      <c r="K16" s="33">
        <v>4.95</v>
      </c>
      <c r="L16" s="33">
        <v>0</v>
      </c>
      <c r="M16" s="33">
        <v>0</v>
      </c>
      <c r="N16" s="33">
        <v>17.28</v>
      </c>
      <c r="O16" s="33">
        <v>75.11</v>
      </c>
      <c r="P16" s="33">
        <v>9.6</v>
      </c>
      <c r="Q16" s="33">
        <v>0</v>
      </c>
      <c r="R16" s="33">
        <v>0</v>
      </c>
      <c r="S16" s="33">
        <v>1.08</v>
      </c>
      <c r="T16" s="33">
        <v>3.76</v>
      </c>
      <c r="U16" s="33">
        <v>455.01</v>
      </c>
      <c r="V16" s="33">
        <v>551.12</v>
      </c>
      <c r="W16" s="33">
        <v>38.79</v>
      </c>
      <c r="X16" s="33">
        <v>130.59</v>
      </c>
      <c r="Y16" s="33">
        <v>206.67</v>
      </c>
      <c r="Z16" s="33">
        <v>6.59</v>
      </c>
      <c r="AA16" s="33">
        <v>0.18</v>
      </c>
      <c r="AB16" s="33">
        <v>35.99</v>
      </c>
      <c r="AC16" s="33">
        <v>6.63</v>
      </c>
      <c r="AD16" s="33">
        <v>4.5199999999999996</v>
      </c>
      <c r="AE16" s="33">
        <v>0.28999999999999998</v>
      </c>
      <c r="AF16" s="33">
        <v>0.14000000000000001</v>
      </c>
      <c r="AG16" s="33">
        <v>2.8</v>
      </c>
      <c r="AH16" s="33">
        <v>5.78</v>
      </c>
      <c r="AI16" s="33">
        <v>10.78</v>
      </c>
      <c r="AJ16" s="34">
        <v>0</v>
      </c>
      <c r="AK16" s="34">
        <v>668.9</v>
      </c>
      <c r="AL16" s="34">
        <v>585.4</v>
      </c>
      <c r="AM16" s="34">
        <v>963.46</v>
      </c>
      <c r="AN16" s="34">
        <v>500.7</v>
      </c>
      <c r="AO16" s="34">
        <v>292.13</v>
      </c>
      <c r="AP16" s="34">
        <v>446.6</v>
      </c>
      <c r="AQ16" s="34">
        <v>179.06</v>
      </c>
      <c r="AR16" s="34">
        <v>696.38</v>
      </c>
      <c r="AS16" s="34">
        <v>578.16</v>
      </c>
      <c r="AT16" s="34">
        <v>960.04</v>
      </c>
      <c r="AU16" s="34">
        <v>975.04</v>
      </c>
      <c r="AV16" s="34">
        <v>316.87</v>
      </c>
      <c r="AW16" s="34">
        <v>672.17</v>
      </c>
      <c r="AX16" s="34">
        <v>3317.14</v>
      </c>
      <c r="AY16" s="34">
        <v>1.06</v>
      </c>
      <c r="AZ16" s="34">
        <v>927.61</v>
      </c>
      <c r="BA16" s="34">
        <v>671.99</v>
      </c>
      <c r="BB16" s="34">
        <v>434.28</v>
      </c>
      <c r="BC16" s="34">
        <v>337.67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0.01</v>
      </c>
      <c r="BJ16" s="34">
        <v>0</v>
      </c>
      <c r="BK16" s="34">
        <v>0.85</v>
      </c>
      <c r="BL16" s="34">
        <v>0</v>
      </c>
      <c r="BM16" s="34">
        <v>0.33</v>
      </c>
      <c r="BN16" s="34">
        <v>0.03</v>
      </c>
      <c r="BO16" s="34">
        <v>0.05</v>
      </c>
      <c r="BP16" s="34">
        <v>0</v>
      </c>
      <c r="BQ16" s="34">
        <v>0</v>
      </c>
      <c r="BR16" s="34">
        <v>0.02</v>
      </c>
      <c r="BS16" s="34">
        <v>2.44</v>
      </c>
      <c r="BT16" s="34">
        <v>0.01</v>
      </c>
      <c r="BU16" s="34">
        <v>0</v>
      </c>
      <c r="BV16" s="34">
        <v>5.33</v>
      </c>
      <c r="BW16" s="34">
        <v>0.08</v>
      </c>
      <c r="BX16" s="34">
        <v>0</v>
      </c>
      <c r="BY16" s="34">
        <v>0</v>
      </c>
      <c r="BZ16" s="34">
        <v>0</v>
      </c>
      <c r="CA16" s="34">
        <v>0</v>
      </c>
      <c r="CB16" s="34">
        <v>534.70000000000005</v>
      </c>
      <c r="CC16" s="25"/>
      <c r="CD16" s="25">
        <f>$I$16/$I$26*100</f>
        <v>39.212097379616061</v>
      </c>
      <c r="CE16" s="34">
        <v>6.18</v>
      </c>
      <c r="CF16" s="34"/>
      <c r="CG16" s="34">
        <v>56.25</v>
      </c>
      <c r="CH16" s="34">
        <v>34.020000000000003</v>
      </c>
      <c r="CI16" s="34">
        <v>45.14</v>
      </c>
      <c r="CJ16" s="34">
        <v>6729.67</v>
      </c>
      <c r="CK16" s="34">
        <v>2932.41</v>
      </c>
      <c r="CL16" s="34">
        <v>4831.04</v>
      </c>
      <c r="CM16" s="34">
        <v>169.06</v>
      </c>
      <c r="CN16" s="34">
        <v>131.25</v>
      </c>
      <c r="CO16" s="34">
        <v>150.47</v>
      </c>
      <c r="CP16" s="34">
        <v>6.72</v>
      </c>
      <c r="CQ16" s="34">
        <v>1.1100000000000001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31.5" x14ac:dyDescent="0.25">
      <c r="A18" s="21" t="str">
        <f>"4/2"</f>
        <v>4/2</v>
      </c>
      <c r="B18" s="27" t="s">
        <v>107</v>
      </c>
      <c r="C18" s="23" t="str">
        <f>"250"</f>
        <v>250</v>
      </c>
      <c r="D18" s="23">
        <v>2.0299999999999998</v>
      </c>
      <c r="E18" s="23">
        <v>0</v>
      </c>
      <c r="F18" s="23">
        <v>4.6399999999999997</v>
      </c>
      <c r="G18" s="23">
        <v>5.27</v>
      </c>
      <c r="H18" s="23">
        <v>17.05</v>
      </c>
      <c r="I18" s="23">
        <v>112.41420520000001</v>
      </c>
      <c r="J18" s="23">
        <v>0.67</v>
      </c>
      <c r="K18" s="23">
        <v>3.25</v>
      </c>
      <c r="L18" s="23">
        <v>0</v>
      </c>
      <c r="M18" s="23">
        <v>0</v>
      </c>
      <c r="N18" s="23">
        <v>8.39</v>
      </c>
      <c r="O18" s="23">
        <v>6.07</v>
      </c>
      <c r="P18" s="23">
        <v>2.59</v>
      </c>
      <c r="Q18" s="23">
        <v>0</v>
      </c>
      <c r="R18" s="23">
        <v>0</v>
      </c>
      <c r="S18" s="23">
        <v>0.21</v>
      </c>
      <c r="T18" s="23">
        <v>1.86</v>
      </c>
      <c r="U18" s="23">
        <v>228.8</v>
      </c>
      <c r="V18" s="23">
        <v>422.04</v>
      </c>
      <c r="W18" s="23">
        <v>32.549999999999997</v>
      </c>
      <c r="X18" s="23">
        <v>26.23</v>
      </c>
      <c r="Y18" s="23">
        <v>57.8</v>
      </c>
      <c r="Z18" s="23">
        <v>1.31</v>
      </c>
      <c r="AA18" s="23">
        <v>0</v>
      </c>
      <c r="AB18" s="23">
        <v>972.31</v>
      </c>
      <c r="AC18" s="23">
        <v>202.64</v>
      </c>
      <c r="AD18" s="23">
        <v>2.37</v>
      </c>
      <c r="AE18" s="23">
        <v>0.06</v>
      </c>
      <c r="AF18" s="23">
        <v>0.05</v>
      </c>
      <c r="AG18" s="23">
        <v>0.66</v>
      </c>
      <c r="AH18" s="23">
        <v>1.22</v>
      </c>
      <c r="AI18" s="23">
        <v>6.81</v>
      </c>
      <c r="AJ18" s="20">
        <v>0</v>
      </c>
      <c r="AK18" s="20">
        <v>47.37</v>
      </c>
      <c r="AL18" s="20">
        <v>57.16</v>
      </c>
      <c r="AM18" s="20">
        <v>66.48</v>
      </c>
      <c r="AN18" s="20">
        <v>85.62</v>
      </c>
      <c r="AO18" s="20">
        <v>17.43</v>
      </c>
      <c r="AP18" s="20">
        <v>52.51</v>
      </c>
      <c r="AQ18" s="20">
        <v>17.09</v>
      </c>
      <c r="AR18" s="20">
        <v>47.84</v>
      </c>
      <c r="AS18" s="20">
        <v>53.32</v>
      </c>
      <c r="AT18" s="20">
        <v>115.24</v>
      </c>
      <c r="AU18" s="20">
        <v>245.93</v>
      </c>
      <c r="AV18" s="20">
        <v>15.83</v>
      </c>
      <c r="AW18" s="20">
        <v>43.29</v>
      </c>
      <c r="AX18" s="20">
        <v>283.45</v>
      </c>
      <c r="AY18" s="20">
        <v>0</v>
      </c>
      <c r="AZ18" s="20">
        <v>44.47</v>
      </c>
      <c r="BA18" s="20">
        <v>53.48</v>
      </c>
      <c r="BB18" s="20">
        <v>45.21</v>
      </c>
      <c r="BC18" s="20">
        <v>15.83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</v>
      </c>
      <c r="BL18" s="20">
        <v>0</v>
      </c>
      <c r="BM18" s="20">
        <v>0.19</v>
      </c>
      <c r="BN18" s="20">
        <v>0.01</v>
      </c>
      <c r="BO18" s="20">
        <v>0.03</v>
      </c>
      <c r="BP18" s="20">
        <v>0</v>
      </c>
      <c r="BQ18" s="20">
        <v>0</v>
      </c>
      <c r="BR18" s="20">
        <v>0</v>
      </c>
      <c r="BS18" s="20">
        <v>1.1100000000000001</v>
      </c>
      <c r="BT18" s="20">
        <v>0</v>
      </c>
      <c r="BU18" s="20">
        <v>0</v>
      </c>
      <c r="BV18" s="20">
        <v>2.99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309.97000000000003</v>
      </c>
      <c r="CC18" s="24"/>
      <c r="CD18" s="24"/>
      <c r="CE18" s="20">
        <v>162.05000000000001</v>
      </c>
      <c r="CF18" s="20"/>
      <c r="CG18" s="20">
        <v>19.14</v>
      </c>
      <c r="CH18" s="20">
        <v>13.05</v>
      </c>
      <c r="CI18" s="20">
        <v>16.09</v>
      </c>
      <c r="CJ18" s="20">
        <v>795</v>
      </c>
      <c r="CK18" s="20">
        <v>303.14999999999998</v>
      </c>
      <c r="CL18" s="20">
        <v>549.07000000000005</v>
      </c>
      <c r="CM18" s="20">
        <v>33.479999999999997</v>
      </c>
      <c r="CN18" s="20">
        <v>17.75</v>
      </c>
      <c r="CO18" s="20">
        <v>25.62</v>
      </c>
      <c r="CP18" s="20">
        <v>1.3</v>
      </c>
      <c r="CQ18" s="20">
        <v>0.5</v>
      </c>
      <c r="CR18" s="28"/>
    </row>
    <row r="19" spans="1:96" s="26" customFormat="1" x14ac:dyDescent="0.25">
      <c r="A19" s="21" t="str">
        <f>"8/15"</f>
        <v>8/15</v>
      </c>
      <c r="B19" s="27" t="s">
        <v>97</v>
      </c>
      <c r="C19" s="23" t="str">
        <f>"40"</f>
        <v>40</v>
      </c>
      <c r="D19" s="23">
        <v>3.17</v>
      </c>
      <c r="E19" s="23">
        <v>0</v>
      </c>
      <c r="F19" s="23">
        <v>0.32</v>
      </c>
      <c r="G19" s="23">
        <v>0.32</v>
      </c>
      <c r="H19" s="23">
        <v>22.51</v>
      </c>
      <c r="I19" s="23">
        <v>107.47247999999999</v>
      </c>
      <c r="J19" s="23">
        <v>0</v>
      </c>
      <c r="K19" s="23">
        <v>0</v>
      </c>
      <c r="L19" s="23">
        <v>0</v>
      </c>
      <c r="M19" s="23">
        <v>0</v>
      </c>
      <c r="N19" s="23">
        <v>0.53</v>
      </c>
      <c r="O19" s="23">
        <v>21.89</v>
      </c>
      <c r="P19" s="23">
        <v>0.1</v>
      </c>
      <c r="Q19" s="23">
        <v>0</v>
      </c>
      <c r="R19" s="23">
        <v>0</v>
      </c>
      <c r="S19" s="23">
        <v>0</v>
      </c>
      <c r="T19" s="23">
        <v>0.86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0">
        <v>0</v>
      </c>
      <c r="AK19" s="20">
        <v>153.26</v>
      </c>
      <c r="AL19" s="20">
        <v>159.52000000000001</v>
      </c>
      <c r="AM19" s="20">
        <v>244.3</v>
      </c>
      <c r="AN19" s="20">
        <v>81.010000000000005</v>
      </c>
      <c r="AO19" s="20">
        <v>48.02</v>
      </c>
      <c r="AP19" s="20">
        <v>96.05</v>
      </c>
      <c r="AQ19" s="20">
        <v>36.33</v>
      </c>
      <c r="AR19" s="20">
        <v>173.72</v>
      </c>
      <c r="AS19" s="20">
        <v>107.74</v>
      </c>
      <c r="AT19" s="20">
        <v>150.34</v>
      </c>
      <c r="AU19" s="20">
        <v>124.03</v>
      </c>
      <c r="AV19" s="20">
        <v>65.150000000000006</v>
      </c>
      <c r="AW19" s="20">
        <v>115.26</v>
      </c>
      <c r="AX19" s="20">
        <v>963.82</v>
      </c>
      <c r="AY19" s="20">
        <v>0</v>
      </c>
      <c r="AZ19" s="20">
        <v>314.04000000000002</v>
      </c>
      <c r="BA19" s="20">
        <v>136.56</v>
      </c>
      <c r="BB19" s="20">
        <v>90.62</v>
      </c>
      <c r="BC19" s="20">
        <v>71.83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0.04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0.03</v>
      </c>
      <c r="BT19" s="20">
        <v>0</v>
      </c>
      <c r="BU19" s="20">
        <v>0</v>
      </c>
      <c r="BV19" s="20">
        <v>0.13</v>
      </c>
      <c r="BW19" s="20">
        <v>0.01</v>
      </c>
      <c r="BX19" s="20">
        <v>0</v>
      </c>
      <c r="BY19" s="20">
        <v>0</v>
      </c>
      <c r="BZ19" s="20">
        <v>0</v>
      </c>
      <c r="CA19" s="20">
        <v>0</v>
      </c>
      <c r="CB19" s="20">
        <v>18.77</v>
      </c>
      <c r="CC19" s="24"/>
      <c r="CD19" s="24"/>
      <c r="CE19" s="20">
        <v>0</v>
      </c>
      <c r="CF19" s="20"/>
      <c r="CG19" s="20">
        <v>0</v>
      </c>
      <c r="CH19" s="20">
        <v>0</v>
      </c>
      <c r="CI19" s="20">
        <v>0</v>
      </c>
      <c r="CJ19" s="20">
        <v>570</v>
      </c>
      <c r="CK19" s="20">
        <v>219.6</v>
      </c>
      <c r="CL19" s="20">
        <v>394.8</v>
      </c>
      <c r="CM19" s="20">
        <v>4.5599999999999996</v>
      </c>
      <c r="CN19" s="20">
        <v>4.5599999999999996</v>
      </c>
      <c r="CO19" s="20">
        <v>4.5599999999999996</v>
      </c>
      <c r="CP19" s="20">
        <v>0</v>
      </c>
      <c r="CQ19" s="20">
        <v>0</v>
      </c>
      <c r="CR19" s="28"/>
    </row>
    <row r="20" spans="1:96" s="26" customFormat="1" x14ac:dyDescent="0.25">
      <c r="A20" s="21" t="str">
        <f>"8/16"</f>
        <v>8/16</v>
      </c>
      <c r="B20" s="27" t="s">
        <v>106</v>
      </c>
      <c r="C20" s="23" t="str">
        <f>"60"</f>
        <v>60</v>
      </c>
      <c r="D20" s="23">
        <v>3.96</v>
      </c>
      <c r="E20" s="23">
        <v>0</v>
      </c>
      <c r="F20" s="23">
        <v>0.72</v>
      </c>
      <c r="G20" s="23">
        <v>0.72</v>
      </c>
      <c r="H20" s="23">
        <v>25.02</v>
      </c>
      <c r="I20" s="23">
        <v>116.02799999999999</v>
      </c>
      <c r="J20" s="23">
        <v>0.12</v>
      </c>
      <c r="K20" s="23">
        <v>0</v>
      </c>
      <c r="L20" s="23">
        <v>0</v>
      </c>
      <c r="M20" s="23">
        <v>0</v>
      </c>
      <c r="N20" s="23">
        <v>0.72</v>
      </c>
      <c r="O20" s="23">
        <v>19.32</v>
      </c>
      <c r="P20" s="23">
        <v>4.9800000000000004</v>
      </c>
      <c r="Q20" s="23">
        <v>0</v>
      </c>
      <c r="R20" s="23">
        <v>0</v>
      </c>
      <c r="S20" s="23">
        <v>0.6</v>
      </c>
      <c r="T20" s="23">
        <v>1.5</v>
      </c>
      <c r="U20" s="23">
        <v>366</v>
      </c>
      <c r="V20" s="23">
        <v>147</v>
      </c>
      <c r="W20" s="23">
        <v>21</v>
      </c>
      <c r="X20" s="23">
        <v>28.2</v>
      </c>
      <c r="Y20" s="23">
        <v>94.8</v>
      </c>
      <c r="Z20" s="23">
        <v>2.34</v>
      </c>
      <c r="AA20" s="23">
        <v>0</v>
      </c>
      <c r="AB20" s="23">
        <v>3</v>
      </c>
      <c r="AC20" s="23">
        <v>0.6</v>
      </c>
      <c r="AD20" s="23">
        <v>0.84</v>
      </c>
      <c r="AE20" s="23">
        <v>0.11</v>
      </c>
      <c r="AF20" s="23">
        <v>0.05</v>
      </c>
      <c r="AG20" s="23">
        <v>0.42</v>
      </c>
      <c r="AH20" s="23">
        <v>1.2</v>
      </c>
      <c r="AI20" s="23">
        <v>0</v>
      </c>
      <c r="AJ20" s="20">
        <v>0</v>
      </c>
      <c r="AK20" s="20">
        <v>193.2</v>
      </c>
      <c r="AL20" s="20">
        <v>148.80000000000001</v>
      </c>
      <c r="AM20" s="20">
        <v>256.2</v>
      </c>
      <c r="AN20" s="20">
        <v>133.80000000000001</v>
      </c>
      <c r="AO20" s="20">
        <v>55.8</v>
      </c>
      <c r="AP20" s="20">
        <v>118.8</v>
      </c>
      <c r="AQ20" s="20">
        <v>48</v>
      </c>
      <c r="AR20" s="20">
        <v>222.6</v>
      </c>
      <c r="AS20" s="20">
        <v>178.2</v>
      </c>
      <c r="AT20" s="20">
        <v>174.6</v>
      </c>
      <c r="AU20" s="20">
        <v>278.39999999999998</v>
      </c>
      <c r="AV20" s="20">
        <v>74.400000000000006</v>
      </c>
      <c r="AW20" s="20">
        <v>186</v>
      </c>
      <c r="AX20" s="20">
        <v>935.4</v>
      </c>
      <c r="AY20" s="20">
        <v>0</v>
      </c>
      <c r="AZ20" s="20">
        <v>315.60000000000002</v>
      </c>
      <c r="BA20" s="20">
        <v>174.6</v>
      </c>
      <c r="BB20" s="20">
        <v>108</v>
      </c>
      <c r="BC20" s="20">
        <v>78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0.08</v>
      </c>
      <c r="BL20" s="20">
        <v>0</v>
      </c>
      <c r="BM20" s="20">
        <v>0.01</v>
      </c>
      <c r="BN20" s="20">
        <v>0.01</v>
      </c>
      <c r="BO20" s="20">
        <v>0</v>
      </c>
      <c r="BP20" s="20">
        <v>0</v>
      </c>
      <c r="BQ20" s="20">
        <v>0</v>
      </c>
      <c r="BR20" s="20">
        <v>0.01</v>
      </c>
      <c r="BS20" s="20">
        <v>7.0000000000000007E-2</v>
      </c>
      <c r="BT20" s="20">
        <v>0</v>
      </c>
      <c r="BU20" s="20">
        <v>0</v>
      </c>
      <c r="BV20" s="20">
        <v>0.28999999999999998</v>
      </c>
      <c r="BW20" s="20">
        <v>0.05</v>
      </c>
      <c r="BX20" s="20">
        <v>0</v>
      </c>
      <c r="BY20" s="20">
        <v>0</v>
      </c>
      <c r="BZ20" s="20">
        <v>0</v>
      </c>
      <c r="CA20" s="20">
        <v>0</v>
      </c>
      <c r="CB20" s="20">
        <v>28.2</v>
      </c>
      <c r="CC20" s="24"/>
      <c r="CD20" s="24"/>
      <c r="CE20" s="20">
        <v>0.5</v>
      </c>
      <c r="CF20" s="20"/>
      <c r="CG20" s="20">
        <v>3</v>
      </c>
      <c r="CH20" s="20">
        <v>3</v>
      </c>
      <c r="CI20" s="20">
        <v>3</v>
      </c>
      <c r="CJ20" s="20">
        <v>570</v>
      </c>
      <c r="CK20" s="20">
        <v>219.6</v>
      </c>
      <c r="CL20" s="20">
        <v>394.8</v>
      </c>
      <c r="CM20" s="20">
        <v>5.7</v>
      </c>
      <c r="CN20" s="20">
        <v>4.74</v>
      </c>
      <c r="CO20" s="20">
        <v>5.22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"32/3"</f>
        <v>32/3</v>
      </c>
      <c r="B21" s="27" t="s">
        <v>109</v>
      </c>
      <c r="C21" s="23" t="str">
        <f>"200"</f>
        <v>200</v>
      </c>
      <c r="D21" s="23">
        <v>3.34</v>
      </c>
      <c r="E21" s="23">
        <v>0</v>
      </c>
      <c r="F21" s="23">
        <v>5.3</v>
      </c>
      <c r="G21" s="23">
        <v>5.3</v>
      </c>
      <c r="H21" s="23">
        <v>23.13</v>
      </c>
      <c r="I21" s="23">
        <v>147.20033857999999</v>
      </c>
      <c r="J21" s="23">
        <v>0.7</v>
      </c>
      <c r="K21" s="23">
        <v>3.25</v>
      </c>
      <c r="L21" s="23">
        <v>0</v>
      </c>
      <c r="M21" s="23">
        <v>0</v>
      </c>
      <c r="N21" s="23">
        <v>8.1999999999999993</v>
      </c>
      <c r="O21" s="23">
        <v>11.27</v>
      </c>
      <c r="P21" s="23">
        <v>3.65</v>
      </c>
      <c r="Q21" s="23">
        <v>0</v>
      </c>
      <c r="R21" s="23">
        <v>0</v>
      </c>
      <c r="S21" s="23">
        <v>0.48</v>
      </c>
      <c r="T21" s="23">
        <v>2.3199999999999998</v>
      </c>
      <c r="U21" s="23">
        <v>213.85</v>
      </c>
      <c r="V21" s="23">
        <v>643.55999999999995</v>
      </c>
      <c r="W21" s="23">
        <v>49</v>
      </c>
      <c r="X21" s="23">
        <v>45.7</v>
      </c>
      <c r="Y21" s="23">
        <v>90.62</v>
      </c>
      <c r="Z21" s="23">
        <v>1.41</v>
      </c>
      <c r="AA21" s="23">
        <v>0</v>
      </c>
      <c r="AB21" s="23">
        <v>6682.5</v>
      </c>
      <c r="AC21" s="23">
        <v>1263.1500000000001</v>
      </c>
      <c r="AD21" s="23">
        <v>2.64</v>
      </c>
      <c r="AE21" s="23">
        <v>0.12</v>
      </c>
      <c r="AF21" s="23">
        <v>0.1</v>
      </c>
      <c r="AG21" s="23">
        <v>1.53</v>
      </c>
      <c r="AH21" s="23">
        <v>2.4</v>
      </c>
      <c r="AI21" s="23">
        <v>14.15</v>
      </c>
      <c r="AJ21" s="20">
        <v>0</v>
      </c>
      <c r="AK21" s="20">
        <v>78.67</v>
      </c>
      <c r="AL21" s="20">
        <v>79</v>
      </c>
      <c r="AM21" s="20">
        <v>107.22</v>
      </c>
      <c r="AN21" s="20">
        <v>92.71</v>
      </c>
      <c r="AO21" s="20">
        <v>24.94</v>
      </c>
      <c r="AP21" s="20">
        <v>71.760000000000005</v>
      </c>
      <c r="AQ21" s="20">
        <v>24.46</v>
      </c>
      <c r="AR21" s="20">
        <v>81.540000000000006</v>
      </c>
      <c r="AS21" s="20">
        <v>103.8</v>
      </c>
      <c r="AT21" s="20">
        <v>172</v>
      </c>
      <c r="AU21" s="20">
        <v>204.83</v>
      </c>
      <c r="AV21" s="20">
        <v>34.299999999999997</v>
      </c>
      <c r="AW21" s="20">
        <v>72.459999999999994</v>
      </c>
      <c r="AX21" s="20">
        <v>481.2</v>
      </c>
      <c r="AY21" s="20">
        <v>0</v>
      </c>
      <c r="AZ21" s="20">
        <v>88.64</v>
      </c>
      <c r="BA21" s="20">
        <v>75.03</v>
      </c>
      <c r="BB21" s="20">
        <v>56.99</v>
      </c>
      <c r="BC21" s="20">
        <v>29.27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0.36</v>
      </c>
      <c r="BL21" s="20">
        <v>0</v>
      </c>
      <c r="BM21" s="20">
        <v>0.21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1.27</v>
      </c>
      <c r="BT21" s="20">
        <v>0</v>
      </c>
      <c r="BU21" s="20">
        <v>0</v>
      </c>
      <c r="BV21" s="20">
        <v>2.96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218.6</v>
      </c>
      <c r="CC21" s="24"/>
      <c r="CD21" s="24"/>
      <c r="CE21" s="20">
        <v>1113.75</v>
      </c>
      <c r="CF21" s="20"/>
      <c r="CG21" s="20">
        <v>31.59</v>
      </c>
      <c r="CH21" s="20">
        <v>19.04</v>
      </c>
      <c r="CI21" s="20">
        <v>25.31</v>
      </c>
      <c r="CJ21" s="20">
        <v>1454.17</v>
      </c>
      <c r="CK21" s="20">
        <v>551.97</v>
      </c>
      <c r="CL21" s="20">
        <v>1003.07</v>
      </c>
      <c r="CM21" s="20">
        <v>35.69</v>
      </c>
      <c r="CN21" s="20">
        <v>18.36</v>
      </c>
      <c r="CO21" s="20">
        <v>27.05</v>
      </c>
      <c r="CP21" s="20">
        <v>0</v>
      </c>
      <c r="CQ21" s="20">
        <v>0.5</v>
      </c>
      <c r="CR21" s="28"/>
    </row>
    <row r="22" spans="1:96" s="26" customFormat="1" ht="31.5" x14ac:dyDescent="0.25">
      <c r="A22" s="21" t="str">
        <f>"5/9"</f>
        <v>5/9</v>
      </c>
      <c r="B22" s="27" t="s">
        <v>108</v>
      </c>
      <c r="C22" s="23" t="str">
        <f>"120"</f>
        <v>120</v>
      </c>
      <c r="D22" s="23">
        <v>16.97</v>
      </c>
      <c r="E22" s="23">
        <v>15.35</v>
      </c>
      <c r="F22" s="23">
        <v>14.2</v>
      </c>
      <c r="G22" s="23">
        <v>1.95</v>
      </c>
      <c r="H22" s="23">
        <v>9.73</v>
      </c>
      <c r="I22" s="23">
        <v>235.20025200000003</v>
      </c>
      <c r="J22" s="23">
        <v>4.22</v>
      </c>
      <c r="K22" s="23">
        <v>1.56</v>
      </c>
      <c r="L22" s="23">
        <v>0</v>
      </c>
      <c r="M22" s="23">
        <v>0</v>
      </c>
      <c r="N22" s="23">
        <v>0.22</v>
      </c>
      <c r="O22" s="23">
        <v>9.34</v>
      </c>
      <c r="P22" s="23">
        <v>0.18</v>
      </c>
      <c r="Q22" s="23">
        <v>0</v>
      </c>
      <c r="R22" s="23">
        <v>0</v>
      </c>
      <c r="S22" s="23">
        <v>0</v>
      </c>
      <c r="T22" s="23">
        <v>1.61</v>
      </c>
      <c r="U22" s="23">
        <v>250.38</v>
      </c>
      <c r="V22" s="23">
        <v>151.44999999999999</v>
      </c>
      <c r="W22" s="23">
        <v>15.55</v>
      </c>
      <c r="X22" s="23">
        <v>15.2</v>
      </c>
      <c r="Y22" s="23">
        <v>128.47</v>
      </c>
      <c r="Z22" s="23">
        <v>1.42</v>
      </c>
      <c r="AA22" s="23">
        <v>49.73</v>
      </c>
      <c r="AB22" s="23">
        <v>8.8800000000000008</v>
      </c>
      <c r="AC22" s="23">
        <v>63.94</v>
      </c>
      <c r="AD22" s="23">
        <v>1.57</v>
      </c>
      <c r="AE22" s="23">
        <v>0.06</v>
      </c>
      <c r="AF22" s="23">
        <v>0.12</v>
      </c>
      <c r="AG22" s="23">
        <v>6.21</v>
      </c>
      <c r="AH22" s="23">
        <v>11.24</v>
      </c>
      <c r="AI22" s="23">
        <v>0.32</v>
      </c>
      <c r="AJ22" s="20">
        <v>0</v>
      </c>
      <c r="AK22" s="20">
        <v>815.7</v>
      </c>
      <c r="AL22" s="20">
        <v>660.84</v>
      </c>
      <c r="AM22" s="20">
        <v>1314.61</v>
      </c>
      <c r="AN22" s="20">
        <v>1373.88</v>
      </c>
      <c r="AO22" s="20">
        <v>421.36</v>
      </c>
      <c r="AP22" s="20">
        <v>769.55</v>
      </c>
      <c r="AQ22" s="20">
        <v>264.63</v>
      </c>
      <c r="AR22" s="20">
        <v>712.09</v>
      </c>
      <c r="AS22" s="20">
        <v>1026.8</v>
      </c>
      <c r="AT22" s="20">
        <v>1105</v>
      </c>
      <c r="AU22" s="20">
        <v>1435.43</v>
      </c>
      <c r="AV22" s="20">
        <v>442.23</v>
      </c>
      <c r="AW22" s="20">
        <v>1215.97</v>
      </c>
      <c r="AX22" s="20">
        <v>2659.83</v>
      </c>
      <c r="AY22" s="20">
        <v>127.38</v>
      </c>
      <c r="AZ22" s="20">
        <v>895.52</v>
      </c>
      <c r="BA22" s="20">
        <v>795.91</v>
      </c>
      <c r="BB22" s="20">
        <v>584.30999999999995</v>
      </c>
      <c r="BC22" s="20">
        <v>223.58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0.13</v>
      </c>
      <c r="BL22" s="20">
        <v>0</v>
      </c>
      <c r="BM22" s="20">
        <v>0.08</v>
      </c>
      <c r="BN22" s="20">
        <v>0.01</v>
      </c>
      <c r="BO22" s="20">
        <v>0.01</v>
      </c>
      <c r="BP22" s="20">
        <v>0</v>
      </c>
      <c r="BQ22" s="20">
        <v>0</v>
      </c>
      <c r="BR22" s="20">
        <v>0</v>
      </c>
      <c r="BS22" s="20">
        <v>0.44</v>
      </c>
      <c r="BT22" s="20">
        <v>0</v>
      </c>
      <c r="BU22" s="20">
        <v>0</v>
      </c>
      <c r="BV22" s="20">
        <v>1.1200000000000001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92.36</v>
      </c>
      <c r="CC22" s="24"/>
      <c r="CD22" s="24"/>
      <c r="CE22" s="20">
        <v>51.21</v>
      </c>
      <c r="CF22" s="20"/>
      <c r="CG22" s="20">
        <v>50.94</v>
      </c>
      <c r="CH22" s="20">
        <v>24.16</v>
      </c>
      <c r="CI22" s="20">
        <v>37.549999999999997</v>
      </c>
      <c r="CJ22" s="20">
        <v>5460.53</v>
      </c>
      <c r="CK22" s="20">
        <v>3316.53</v>
      </c>
      <c r="CL22" s="20">
        <v>4388.53</v>
      </c>
      <c r="CM22" s="20">
        <v>36.43</v>
      </c>
      <c r="CN22" s="20">
        <v>27.43</v>
      </c>
      <c r="CO22" s="20">
        <v>32.01</v>
      </c>
      <c r="CP22" s="20">
        <v>0</v>
      </c>
      <c r="CQ22" s="20">
        <v>0.6</v>
      </c>
      <c r="CR22" s="28"/>
    </row>
    <row r="23" spans="1:96" s="26" customFormat="1" x14ac:dyDescent="0.25">
      <c r="A23" s="21" t="str">
        <f>"7/10"</f>
        <v>7/10</v>
      </c>
      <c r="B23" s="27" t="s">
        <v>110</v>
      </c>
      <c r="C23" s="23" t="str">
        <f>"200"</f>
        <v>200</v>
      </c>
      <c r="D23" s="23">
        <v>0.16</v>
      </c>
      <c r="E23" s="23">
        <v>0</v>
      </c>
      <c r="F23" s="23">
        <v>0.04</v>
      </c>
      <c r="G23" s="23">
        <v>0.04</v>
      </c>
      <c r="H23" s="23">
        <v>12.2</v>
      </c>
      <c r="I23" s="23">
        <v>47.687819999999995</v>
      </c>
      <c r="J23" s="23">
        <v>0</v>
      </c>
      <c r="K23" s="23">
        <v>0</v>
      </c>
      <c r="L23" s="23">
        <v>0</v>
      </c>
      <c r="M23" s="23">
        <v>0</v>
      </c>
      <c r="N23" s="23">
        <v>11.84</v>
      </c>
      <c r="O23" s="23">
        <v>0.02</v>
      </c>
      <c r="P23" s="23">
        <v>0.34</v>
      </c>
      <c r="Q23" s="23">
        <v>0</v>
      </c>
      <c r="R23" s="23">
        <v>0</v>
      </c>
      <c r="S23" s="23">
        <v>0.32</v>
      </c>
      <c r="T23" s="23">
        <v>0.13</v>
      </c>
      <c r="U23" s="23">
        <v>4.0599999999999996</v>
      </c>
      <c r="V23" s="23">
        <v>50.99</v>
      </c>
      <c r="W23" s="23">
        <v>7.47</v>
      </c>
      <c r="X23" s="23">
        <v>4.9400000000000004</v>
      </c>
      <c r="Y23" s="23">
        <v>5.58</v>
      </c>
      <c r="Z23" s="23">
        <v>0.13</v>
      </c>
      <c r="AA23" s="23">
        <v>0</v>
      </c>
      <c r="AB23" s="23">
        <v>18</v>
      </c>
      <c r="AC23" s="23">
        <v>3.4</v>
      </c>
      <c r="AD23" s="23">
        <v>0.06</v>
      </c>
      <c r="AE23" s="23">
        <v>0.01</v>
      </c>
      <c r="AF23" s="23">
        <v>0.01</v>
      </c>
      <c r="AG23" s="23">
        <v>7.0000000000000007E-2</v>
      </c>
      <c r="AH23" s="23">
        <v>0.1</v>
      </c>
      <c r="AI23" s="23">
        <v>1.2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226.89</v>
      </c>
      <c r="CC23" s="24"/>
      <c r="CD23" s="24"/>
      <c r="CE23" s="20">
        <v>3</v>
      </c>
      <c r="CF23" s="20"/>
      <c r="CG23" s="20">
        <v>4.79</v>
      </c>
      <c r="CH23" s="20">
        <v>4.79</v>
      </c>
      <c r="CI23" s="20">
        <v>4.79</v>
      </c>
      <c r="CJ23" s="20">
        <v>545</v>
      </c>
      <c r="CK23" s="20">
        <v>208.6</v>
      </c>
      <c r="CL23" s="20">
        <v>376.8</v>
      </c>
      <c r="CM23" s="20">
        <v>50.96</v>
      </c>
      <c r="CN23" s="20">
        <v>30.26</v>
      </c>
      <c r="CO23" s="20">
        <v>40.61</v>
      </c>
      <c r="CP23" s="20">
        <v>10</v>
      </c>
      <c r="CQ23" s="20">
        <v>0</v>
      </c>
      <c r="CR23" s="28"/>
    </row>
    <row r="24" spans="1:96" s="20" customFormat="1" x14ac:dyDescent="0.25">
      <c r="A24" s="21" t="str">
        <f>"1/1"</f>
        <v>1/1</v>
      </c>
      <c r="B24" s="27" t="s">
        <v>111</v>
      </c>
      <c r="C24" s="23" t="str">
        <f>"100"</f>
        <v>100</v>
      </c>
      <c r="D24" s="23">
        <v>3.04</v>
      </c>
      <c r="E24" s="23">
        <v>0</v>
      </c>
      <c r="F24" s="23">
        <v>4.1100000000000003</v>
      </c>
      <c r="G24" s="23">
        <v>4.1100000000000003</v>
      </c>
      <c r="H24" s="23">
        <v>11.17</v>
      </c>
      <c r="I24" s="23">
        <v>84.205519999999993</v>
      </c>
      <c r="J24" s="23">
        <v>0.5</v>
      </c>
      <c r="K24" s="23">
        <v>2.6</v>
      </c>
      <c r="L24" s="23">
        <v>0</v>
      </c>
      <c r="M24" s="23">
        <v>0</v>
      </c>
      <c r="N24" s="23">
        <v>3.23</v>
      </c>
      <c r="O24" s="23">
        <v>3.14</v>
      </c>
      <c r="P24" s="23">
        <v>4.8</v>
      </c>
      <c r="Q24" s="23">
        <v>0</v>
      </c>
      <c r="R24" s="23">
        <v>0</v>
      </c>
      <c r="S24" s="23">
        <v>0.1</v>
      </c>
      <c r="T24" s="23">
        <v>1.27</v>
      </c>
      <c r="U24" s="23">
        <v>352.8</v>
      </c>
      <c r="V24" s="23">
        <v>97.02</v>
      </c>
      <c r="W24" s="23">
        <v>19.600000000000001</v>
      </c>
      <c r="X24" s="23">
        <v>20.58</v>
      </c>
      <c r="Y24" s="23">
        <v>60.84</v>
      </c>
      <c r="Z24" s="23">
        <v>0.69</v>
      </c>
      <c r="AA24" s="23">
        <v>0</v>
      </c>
      <c r="AB24" s="23">
        <v>294</v>
      </c>
      <c r="AC24" s="23">
        <v>50</v>
      </c>
      <c r="AD24" s="23">
        <v>1.96</v>
      </c>
      <c r="AE24" s="23">
        <v>0.11</v>
      </c>
      <c r="AF24" s="23">
        <v>0.05</v>
      </c>
      <c r="AG24" s="23">
        <v>0.69</v>
      </c>
      <c r="AH24" s="23">
        <v>1.3</v>
      </c>
      <c r="AI24" s="23">
        <v>9.8000000000000007</v>
      </c>
      <c r="AJ24" s="20">
        <v>0</v>
      </c>
      <c r="AK24" s="20">
        <v>156.80000000000001</v>
      </c>
      <c r="AL24" s="20">
        <v>137.19999999999999</v>
      </c>
      <c r="AM24" s="20">
        <v>225.4</v>
      </c>
      <c r="AN24" s="20">
        <v>225.4</v>
      </c>
      <c r="AO24" s="20">
        <v>29.4</v>
      </c>
      <c r="AP24" s="20">
        <v>147</v>
      </c>
      <c r="AQ24" s="20">
        <v>35.28</v>
      </c>
      <c r="AR24" s="20">
        <v>127.4</v>
      </c>
      <c r="AS24" s="20">
        <v>137.19999999999999</v>
      </c>
      <c r="AT24" s="20">
        <v>336.14</v>
      </c>
      <c r="AU24" s="20">
        <v>460.6</v>
      </c>
      <c r="AV24" s="20">
        <v>62.72</v>
      </c>
      <c r="AW24" s="20">
        <v>156.80000000000001</v>
      </c>
      <c r="AX24" s="20">
        <v>343</v>
      </c>
      <c r="AY24" s="20">
        <v>0</v>
      </c>
      <c r="AZ24" s="20">
        <v>149.94</v>
      </c>
      <c r="BA24" s="20">
        <v>159.74</v>
      </c>
      <c r="BB24" s="20">
        <v>98</v>
      </c>
      <c r="BC24" s="20">
        <v>28.42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0.24</v>
      </c>
      <c r="BL24" s="20">
        <v>0</v>
      </c>
      <c r="BM24" s="20">
        <v>0.16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0.93</v>
      </c>
      <c r="BT24" s="20">
        <v>0</v>
      </c>
      <c r="BU24" s="20">
        <v>0</v>
      </c>
      <c r="BV24" s="20">
        <v>2.31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83.9</v>
      </c>
      <c r="CC24" s="24"/>
      <c r="CD24" s="24"/>
      <c r="CE24" s="20">
        <v>49</v>
      </c>
      <c r="CG24" s="20">
        <v>8.16</v>
      </c>
      <c r="CH24" s="20">
        <v>2.04</v>
      </c>
      <c r="CI24" s="20">
        <v>5.0999999999999996</v>
      </c>
      <c r="CJ24" s="20">
        <v>858</v>
      </c>
      <c r="CK24" s="20">
        <v>203.28</v>
      </c>
      <c r="CL24" s="20">
        <v>530.64</v>
      </c>
      <c r="CM24" s="20">
        <v>16.78</v>
      </c>
      <c r="CN24" s="20">
        <v>13.45</v>
      </c>
      <c r="CO24" s="20">
        <v>15.12</v>
      </c>
      <c r="CP24" s="20">
        <v>0</v>
      </c>
      <c r="CQ24" s="20">
        <v>0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32.67</v>
      </c>
      <c r="E25" s="33">
        <v>15.35</v>
      </c>
      <c r="F25" s="33">
        <v>29.33</v>
      </c>
      <c r="G25" s="33">
        <v>17.71</v>
      </c>
      <c r="H25" s="33">
        <v>120.82</v>
      </c>
      <c r="I25" s="33">
        <v>850.21</v>
      </c>
      <c r="J25" s="33">
        <v>6.2</v>
      </c>
      <c r="K25" s="33">
        <v>10.66</v>
      </c>
      <c r="L25" s="33">
        <v>0</v>
      </c>
      <c r="M25" s="33">
        <v>0</v>
      </c>
      <c r="N25" s="33">
        <v>33.130000000000003</v>
      </c>
      <c r="O25" s="33">
        <v>71.040000000000006</v>
      </c>
      <c r="P25" s="33">
        <v>16.64</v>
      </c>
      <c r="Q25" s="33">
        <v>0</v>
      </c>
      <c r="R25" s="33">
        <v>0</v>
      </c>
      <c r="S25" s="33">
        <v>1.7</v>
      </c>
      <c r="T25" s="33">
        <v>9.56</v>
      </c>
      <c r="U25" s="33">
        <v>1415.89</v>
      </c>
      <c r="V25" s="33">
        <v>1512.05</v>
      </c>
      <c r="W25" s="33">
        <v>145.18</v>
      </c>
      <c r="X25" s="33">
        <v>140.85</v>
      </c>
      <c r="Y25" s="33">
        <v>438.12</v>
      </c>
      <c r="Z25" s="33">
        <v>7.29</v>
      </c>
      <c r="AA25" s="33">
        <v>49.73</v>
      </c>
      <c r="AB25" s="33">
        <v>7978.69</v>
      </c>
      <c r="AC25" s="33">
        <v>1583.73</v>
      </c>
      <c r="AD25" s="33">
        <v>9.44</v>
      </c>
      <c r="AE25" s="33">
        <v>0.46</v>
      </c>
      <c r="AF25" s="33">
        <v>0.38</v>
      </c>
      <c r="AG25" s="33">
        <v>9.57</v>
      </c>
      <c r="AH25" s="33">
        <v>17.47</v>
      </c>
      <c r="AI25" s="33">
        <v>32.28</v>
      </c>
      <c r="AJ25" s="34">
        <v>0</v>
      </c>
      <c r="AK25" s="34">
        <v>1445.01</v>
      </c>
      <c r="AL25" s="34">
        <v>1242.51</v>
      </c>
      <c r="AM25" s="34">
        <v>2214.21</v>
      </c>
      <c r="AN25" s="34">
        <v>1992.42</v>
      </c>
      <c r="AO25" s="34">
        <v>596.95000000000005</v>
      </c>
      <c r="AP25" s="34">
        <v>1255.6600000000001</v>
      </c>
      <c r="AQ25" s="34">
        <v>425.79</v>
      </c>
      <c r="AR25" s="34">
        <v>1365.19</v>
      </c>
      <c r="AS25" s="34">
        <v>1607.07</v>
      </c>
      <c r="AT25" s="34">
        <v>2053.3200000000002</v>
      </c>
      <c r="AU25" s="34">
        <v>2749.22</v>
      </c>
      <c r="AV25" s="34">
        <v>694.62</v>
      </c>
      <c r="AW25" s="34">
        <v>1789.79</v>
      </c>
      <c r="AX25" s="34">
        <v>5666.7</v>
      </c>
      <c r="AY25" s="34">
        <v>127.38</v>
      </c>
      <c r="AZ25" s="34">
        <v>1808.2</v>
      </c>
      <c r="BA25" s="34">
        <v>1395.32</v>
      </c>
      <c r="BB25" s="34">
        <v>983.12</v>
      </c>
      <c r="BC25" s="34">
        <v>446.92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1.1499999999999999</v>
      </c>
      <c r="BL25" s="34">
        <v>0</v>
      </c>
      <c r="BM25" s="34">
        <v>0.64</v>
      </c>
      <c r="BN25" s="34">
        <v>0.06</v>
      </c>
      <c r="BO25" s="34">
        <v>0.11</v>
      </c>
      <c r="BP25" s="34">
        <v>0</v>
      </c>
      <c r="BQ25" s="34">
        <v>0</v>
      </c>
      <c r="BR25" s="34">
        <v>0.02</v>
      </c>
      <c r="BS25" s="34">
        <v>3.84</v>
      </c>
      <c r="BT25" s="34">
        <v>0</v>
      </c>
      <c r="BU25" s="34">
        <v>0</v>
      </c>
      <c r="BV25" s="34">
        <v>9.81</v>
      </c>
      <c r="BW25" s="34">
        <v>0.06</v>
      </c>
      <c r="BX25" s="34">
        <v>0</v>
      </c>
      <c r="BY25" s="34">
        <v>0</v>
      </c>
      <c r="BZ25" s="34">
        <v>0</v>
      </c>
      <c r="CA25" s="34">
        <v>0</v>
      </c>
      <c r="CB25" s="34">
        <v>978.69</v>
      </c>
      <c r="CC25" s="25"/>
      <c r="CD25" s="25">
        <f>$I$25/$I$26*100</f>
        <v>60.787902620383939</v>
      </c>
      <c r="CE25" s="34">
        <v>1379.51</v>
      </c>
      <c r="CF25" s="34"/>
      <c r="CG25" s="34">
        <v>117.61</v>
      </c>
      <c r="CH25" s="34">
        <v>66.069999999999993</v>
      </c>
      <c r="CI25" s="34">
        <v>91.84</v>
      </c>
      <c r="CJ25" s="34">
        <v>10252.69</v>
      </c>
      <c r="CK25" s="34">
        <v>5022.72</v>
      </c>
      <c r="CL25" s="34">
        <v>7637.71</v>
      </c>
      <c r="CM25" s="34">
        <v>183.6</v>
      </c>
      <c r="CN25" s="34">
        <v>116.54</v>
      </c>
      <c r="CO25" s="34">
        <v>150.18</v>
      </c>
      <c r="CP25" s="34">
        <v>11.3</v>
      </c>
      <c r="CQ25" s="34">
        <v>1.6</v>
      </c>
    </row>
    <row r="26" spans="1:96" s="30" customFormat="1" x14ac:dyDescent="0.25">
      <c r="A26" s="31"/>
      <c r="B26" s="32" t="s">
        <v>117</v>
      </c>
      <c r="C26" s="33"/>
      <c r="D26" s="33">
        <v>47.3</v>
      </c>
      <c r="E26" s="33">
        <v>15.43</v>
      </c>
      <c r="F26" s="33">
        <v>39.76</v>
      </c>
      <c r="G26" s="33">
        <v>28.33</v>
      </c>
      <c r="H26" s="33">
        <v>222.81</v>
      </c>
      <c r="I26" s="33">
        <v>1398.65</v>
      </c>
      <c r="J26" s="33">
        <v>7.69</v>
      </c>
      <c r="K26" s="33">
        <v>15.61</v>
      </c>
      <c r="L26" s="33">
        <v>0</v>
      </c>
      <c r="M26" s="33">
        <v>0</v>
      </c>
      <c r="N26" s="33">
        <v>50.41</v>
      </c>
      <c r="O26" s="33">
        <v>146.15</v>
      </c>
      <c r="P26" s="33">
        <v>26.24</v>
      </c>
      <c r="Q26" s="33">
        <v>0</v>
      </c>
      <c r="R26" s="33">
        <v>0</v>
      </c>
      <c r="S26" s="33">
        <v>2.78</v>
      </c>
      <c r="T26" s="33">
        <v>13.32</v>
      </c>
      <c r="U26" s="33">
        <v>1870.9</v>
      </c>
      <c r="V26" s="33">
        <v>2063.17</v>
      </c>
      <c r="W26" s="33">
        <v>183.97</v>
      </c>
      <c r="X26" s="33">
        <v>271.44</v>
      </c>
      <c r="Y26" s="33">
        <v>644.79</v>
      </c>
      <c r="Z26" s="33">
        <v>13.88</v>
      </c>
      <c r="AA26" s="33">
        <v>49.91</v>
      </c>
      <c r="AB26" s="33">
        <v>8014.68</v>
      </c>
      <c r="AC26" s="33">
        <v>1590.35</v>
      </c>
      <c r="AD26" s="33">
        <v>13.96</v>
      </c>
      <c r="AE26" s="33">
        <v>0.75</v>
      </c>
      <c r="AF26" s="33">
        <v>0.52</v>
      </c>
      <c r="AG26" s="33">
        <v>12.37</v>
      </c>
      <c r="AH26" s="33">
        <v>23.25</v>
      </c>
      <c r="AI26" s="33">
        <v>43.06</v>
      </c>
      <c r="AJ26" s="34">
        <v>0</v>
      </c>
      <c r="AK26" s="34">
        <v>2113.91</v>
      </c>
      <c r="AL26" s="34">
        <v>1827.91</v>
      </c>
      <c r="AM26" s="34">
        <v>3177.68</v>
      </c>
      <c r="AN26" s="34">
        <v>2493.12</v>
      </c>
      <c r="AO26" s="34">
        <v>889.08</v>
      </c>
      <c r="AP26" s="34">
        <v>1702.26</v>
      </c>
      <c r="AQ26" s="34">
        <v>604.85</v>
      </c>
      <c r="AR26" s="34">
        <v>2061.58</v>
      </c>
      <c r="AS26" s="34">
        <v>2185.23</v>
      </c>
      <c r="AT26" s="34">
        <v>3013.36</v>
      </c>
      <c r="AU26" s="34">
        <v>3724.25</v>
      </c>
      <c r="AV26" s="34">
        <v>1011.48</v>
      </c>
      <c r="AW26" s="34">
        <v>2461.9499999999998</v>
      </c>
      <c r="AX26" s="34">
        <v>8983.84</v>
      </c>
      <c r="AY26" s="34">
        <v>128.44999999999999</v>
      </c>
      <c r="AZ26" s="34">
        <v>2735.8</v>
      </c>
      <c r="BA26" s="34">
        <v>2067.31</v>
      </c>
      <c r="BB26" s="34">
        <v>1417.4</v>
      </c>
      <c r="BC26" s="34">
        <v>784.59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</v>
      </c>
      <c r="BL26" s="34">
        <v>0</v>
      </c>
      <c r="BM26" s="34">
        <v>0.97</v>
      </c>
      <c r="BN26" s="34">
        <v>0.08</v>
      </c>
      <c r="BO26" s="34">
        <v>0.16</v>
      </c>
      <c r="BP26" s="34">
        <v>0</v>
      </c>
      <c r="BQ26" s="34">
        <v>0</v>
      </c>
      <c r="BR26" s="34">
        <v>0.03</v>
      </c>
      <c r="BS26" s="34">
        <v>6.28</v>
      </c>
      <c r="BT26" s="34">
        <v>0.01</v>
      </c>
      <c r="BU26" s="34">
        <v>0</v>
      </c>
      <c r="BV26" s="34">
        <v>15.14</v>
      </c>
      <c r="BW26" s="34">
        <v>0.14000000000000001</v>
      </c>
      <c r="BX26" s="34">
        <v>0</v>
      </c>
      <c r="BY26" s="34">
        <v>0</v>
      </c>
      <c r="BZ26" s="34">
        <v>0</v>
      </c>
      <c r="CA26" s="34">
        <v>0</v>
      </c>
      <c r="CB26" s="34">
        <v>1513.39</v>
      </c>
      <c r="CC26" s="25"/>
      <c r="CD26" s="25"/>
      <c r="CE26" s="34">
        <v>1385.69</v>
      </c>
      <c r="CF26" s="34"/>
      <c r="CG26" s="34">
        <v>173.86</v>
      </c>
      <c r="CH26" s="34">
        <v>100.09</v>
      </c>
      <c r="CI26" s="34">
        <v>136.97</v>
      </c>
      <c r="CJ26" s="34">
        <v>16982.37</v>
      </c>
      <c r="CK26" s="34">
        <v>7955.13</v>
      </c>
      <c r="CL26" s="34">
        <v>12468.75</v>
      </c>
      <c r="CM26" s="34">
        <v>352.67</v>
      </c>
      <c r="CN26" s="34">
        <v>247.79</v>
      </c>
      <c r="CO26" s="34">
        <v>300.64999999999998</v>
      </c>
      <c r="CP26" s="34">
        <v>18.02</v>
      </c>
      <c r="CQ26" s="34">
        <v>2.71</v>
      </c>
    </row>
    <row r="27" spans="1:96" ht="47.25" x14ac:dyDescent="0.25">
      <c r="A27" s="21"/>
      <c r="B27" s="27" t="s">
        <v>188</v>
      </c>
      <c r="C27" s="23"/>
      <c r="D27" s="23">
        <v>46.2</v>
      </c>
      <c r="E27" s="23">
        <v>0</v>
      </c>
      <c r="F27" s="23">
        <v>47.4</v>
      </c>
      <c r="G27" s="23">
        <v>0</v>
      </c>
      <c r="H27" s="23">
        <v>201</v>
      </c>
      <c r="I27" s="23">
        <v>1410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420</v>
      </c>
      <c r="AD27" s="23">
        <v>0</v>
      </c>
      <c r="AE27" s="23">
        <v>0.72</v>
      </c>
      <c r="AF27" s="23">
        <v>0.84</v>
      </c>
      <c r="AG27" s="23"/>
      <c r="AH27" s="23"/>
      <c r="AI27" s="23">
        <v>36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1.0999999999999943</v>
      </c>
      <c r="E28" s="23">
        <f t="shared" si="0"/>
        <v>15.43</v>
      </c>
      <c r="F28" s="23">
        <f t="shared" si="0"/>
        <v>-7.6400000000000006</v>
      </c>
      <c r="G28" s="23">
        <f t="shared" si="0"/>
        <v>28.33</v>
      </c>
      <c r="H28" s="23">
        <f t="shared" si="0"/>
        <v>21.810000000000002</v>
      </c>
      <c r="I28" s="23">
        <f t="shared" si="0"/>
        <v>-11.349999999999909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2063.17</v>
      </c>
      <c r="W28" s="23">
        <f t="shared" si="1"/>
        <v>183.97</v>
      </c>
      <c r="X28" s="23">
        <f t="shared" si="1"/>
        <v>271.44</v>
      </c>
      <c r="Y28" s="23">
        <f t="shared" si="1"/>
        <v>644.79</v>
      </c>
      <c r="Z28" s="23">
        <f t="shared" si="1"/>
        <v>13.88</v>
      </c>
      <c r="AA28" s="23">
        <f t="shared" si="1"/>
        <v>49.91</v>
      </c>
      <c r="AB28" s="23">
        <f t="shared" si="1"/>
        <v>8014.68</v>
      </c>
      <c r="AC28" s="23">
        <f t="shared" si="1"/>
        <v>1170.3499999999999</v>
      </c>
      <c r="AD28" s="23">
        <f t="shared" si="1"/>
        <v>13.96</v>
      </c>
      <c r="AE28" s="23">
        <f t="shared" si="1"/>
        <v>3.0000000000000027E-2</v>
      </c>
      <c r="AF28" s="23">
        <f t="shared" si="1"/>
        <v>-0.31999999999999995</v>
      </c>
      <c r="AG28" s="23"/>
      <c r="AH28" s="23"/>
      <c r="AI28" s="23">
        <f>AI26-AI27</f>
        <v>7.0600000000000023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136.97</v>
      </c>
      <c r="CJ28" s="20"/>
      <c r="CK28" s="20"/>
      <c r="CL28" s="20">
        <f>CL26-CL27</f>
        <v>12468.75</v>
      </c>
      <c r="CM28" s="20"/>
      <c r="CN28" s="20"/>
      <c r="CO28" s="20">
        <f>CO26-CO27</f>
        <v>300.64999999999998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14</v>
      </c>
      <c r="E29" s="23"/>
      <c r="F29" s="23">
        <v>27</v>
      </c>
      <c r="G29" s="23"/>
      <c r="H29" s="23">
        <v>59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50</v>
      </c>
      <c r="F4" s="50"/>
      <c r="G4" s="49">
        <v>111.95049999999999</v>
      </c>
      <c r="H4" s="49">
        <v>3.31</v>
      </c>
      <c r="I4" s="49">
        <v>0.33</v>
      </c>
      <c r="J4" s="51">
        <v>23.45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122</v>
      </c>
      <c r="D6" s="55" t="s">
        <v>103</v>
      </c>
      <c r="E6" s="56">
        <v>100</v>
      </c>
      <c r="F6" s="57"/>
      <c r="G6" s="56">
        <v>48.68</v>
      </c>
      <c r="H6" s="56">
        <v>0.4</v>
      </c>
      <c r="I6" s="56">
        <v>0.4</v>
      </c>
      <c r="J6" s="58">
        <v>11.6</v>
      </c>
    </row>
    <row r="7" spans="1:10" x14ac:dyDescent="0.25">
      <c r="A7" s="52"/>
      <c r="B7" s="59" t="s">
        <v>139</v>
      </c>
      <c r="C7" s="54" t="s">
        <v>138</v>
      </c>
      <c r="D7" s="55" t="s">
        <v>99</v>
      </c>
      <c r="E7" s="56">
        <v>250</v>
      </c>
      <c r="F7" s="57"/>
      <c r="G7" s="56">
        <v>251.66069249999998</v>
      </c>
      <c r="H7" s="56">
        <v>7.56</v>
      </c>
      <c r="I7" s="56">
        <v>8.1</v>
      </c>
      <c r="J7" s="58">
        <v>39.65</v>
      </c>
    </row>
    <row r="8" spans="1:10" x14ac:dyDescent="0.25">
      <c r="A8" s="52"/>
      <c r="B8" s="59" t="s">
        <v>140</v>
      </c>
      <c r="C8" s="54" t="s">
        <v>240</v>
      </c>
      <c r="D8" s="55" t="s">
        <v>239</v>
      </c>
      <c r="E8" s="56">
        <v>40</v>
      </c>
      <c r="F8" s="57"/>
      <c r="G8" s="56">
        <v>115.61703424</v>
      </c>
      <c r="H8" s="56">
        <v>3.24</v>
      </c>
      <c r="I8" s="56">
        <v>1.58</v>
      </c>
      <c r="J8" s="58">
        <v>22.23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145</v>
      </c>
      <c r="D14" s="70" t="s">
        <v>107</v>
      </c>
      <c r="E14" s="71">
        <v>250</v>
      </c>
      <c r="F14" s="72"/>
      <c r="G14" s="71">
        <v>112.41420520000001</v>
      </c>
      <c r="H14" s="71">
        <v>2.0299999999999998</v>
      </c>
      <c r="I14" s="71">
        <v>4.6399999999999997</v>
      </c>
      <c r="J14" s="73">
        <v>17.05</v>
      </c>
    </row>
    <row r="15" spans="1:10" x14ac:dyDescent="0.25">
      <c r="A15" s="52"/>
      <c r="B15" s="59" t="s">
        <v>143</v>
      </c>
      <c r="C15" s="54" t="s">
        <v>122</v>
      </c>
      <c r="D15" s="55" t="s">
        <v>97</v>
      </c>
      <c r="E15" s="56">
        <v>40</v>
      </c>
      <c r="F15" s="57"/>
      <c r="G15" s="56">
        <v>107.47247999999999</v>
      </c>
      <c r="H15" s="56">
        <v>3.17</v>
      </c>
      <c r="I15" s="56">
        <v>0.32</v>
      </c>
      <c r="J15" s="58">
        <v>22.51</v>
      </c>
    </row>
    <row r="16" spans="1:10" x14ac:dyDescent="0.25">
      <c r="A16" s="52"/>
      <c r="B16" s="59" t="s">
        <v>144</v>
      </c>
      <c r="C16" s="54" t="s">
        <v>122</v>
      </c>
      <c r="D16" s="55" t="s">
        <v>106</v>
      </c>
      <c r="E16" s="56">
        <v>60</v>
      </c>
      <c r="F16" s="57"/>
      <c r="G16" s="56">
        <v>116.02799999999999</v>
      </c>
      <c r="H16" s="56">
        <v>3.96</v>
      </c>
      <c r="I16" s="56">
        <v>0.72</v>
      </c>
      <c r="J16" s="58">
        <v>25.02</v>
      </c>
    </row>
    <row r="17" spans="1:10" x14ac:dyDescent="0.25">
      <c r="A17" s="52"/>
      <c r="B17" s="59" t="s">
        <v>146</v>
      </c>
      <c r="C17" s="54" t="s">
        <v>149</v>
      </c>
      <c r="D17" s="55" t="s">
        <v>109</v>
      </c>
      <c r="E17" s="56">
        <v>200</v>
      </c>
      <c r="F17" s="57"/>
      <c r="G17" s="56">
        <v>147.20033857999999</v>
      </c>
      <c r="H17" s="56">
        <v>3.34</v>
      </c>
      <c r="I17" s="56">
        <v>5.3</v>
      </c>
      <c r="J17" s="58">
        <v>23.13</v>
      </c>
    </row>
    <row r="18" spans="1:10" x14ac:dyDescent="0.25">
      <c r="A18" s="52"/>
      <c r="B18" s="59" t="s">
        <v>148</v>
      </c>
      <c r="C18" s="54" t="s">
        <v>147</v>
      </c>
      <c r="D18" s="55" t="s">
        <v>108</v>
      </c>
      <c r="E18" s="56">
        <v>120</v>
      </c>
      <c r="F18" s="57"/>
      <c r="G18" s="56">
        <v>235.20025200000003</v>
      </c>
      <c r="H18" s="56">
        <v>16.97</v>
      </c>
      <c r="I18" s="56">
        <v>14.2</v>
      </c>
      <c r="J18" s="58">
        <v>9.73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153</v>
      </c>
      <c r="D20" s="55" t="s">
        <v>111</v>
      </c>
      <c r="E20" s="56">
        <v>100</v>
      </c>
      <c r="F20" s="57"/>
      <c r="G20" s="56">
        <v>84.205519999999993</v>
      </c>
      <c r="H20" s="56">
        <v>3.04</v>
      </c>
      <c r="I20" s="56">
        <v>4.1100000000000003</v>
      </c>
      <c r="J20" s="58">
        <v>11.17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45169.355497685188</v>
      </c>
    </row>
    <row r="2" spans="1:2" ht="12.75" customHeight="1" x14ac:dyDescent="0.2">
      <c r="A2" s="83" t="s">
        <v>161</v>
      </c>
      <c r="B2" s="84">
        <v>45176.53628472222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166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IU30"/>
  <sheetViews>
    <sheetView tabSelected="1" workbookViewId="0">
      <selection activeCell="A8" sqref="A8:A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"31 августа 2023 г."</f>
        <v>31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(16)'!B3&lt;&gt;"",'Dop (16)'!B3,"")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"50"</f>
        <v>50</v>
      </c>
      <c r="D11" s="23">
        <v>3.31</v>
      </c>
      <c r="E11" s="23">
        <v>0</v>
      </c>
      <c r="F11" s="23">
        <v>0.33</v>
      </c>
      <c r="G11" s="23">
        <v>0.33</v>
      </c>
      <c r="H11" s="23">
        <v>23.45</v>
      </c>
      <c r="I11" s="23">
        <v>111.95049999999999</v>
      </c>
      <c r="J11" s="23">
        <v>0</v>
      </c>
      <c r="K11" s="23">
        <v>0</v>
      </c>
      <c r="L11" s="23">
        <v>0</v>
      </c>
      <c r="M11" s="23">
        <v>0</v>
      </c>
      <c r="N11" s="23">
        <v>0.55000000000000004</v>
      </c>
      <c r="O11" s="23">
        <v>22.8</v>
      </c>
      <c r="P11" s="23">
        <v>0.1</v>
      </c>
      <c r="Q11" s="23">
        <v>0</v>
      </c>
      <c r="R11" s="23">
        <v>0</v>
      </c>
      <c r="S11" s="23">
        <v>0</v>
      </c>
      <c r="T11" s="23">
        <v>0.9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159.65</v>
      </c>
      <c r="AL11" s="20">
        <v>166.17</v>
      </c>
      <c r="AM11" s="20">
        <v>254.48</v>
      </c>
      <c r="AN11" s="20">
        <v>84.39</v>
      </c>
      <c r="AO11" s="20">
        <v>50.03</v>
      </c>
      <c r="AP11" s="20">
        <v>100.05</v>
      </c>
      <c r="AQ11" s="20">
        <v>37.85</v>
      </c>
      <c r="AR11" s="20">
        <v>180.96</v>
      </c>
      <c r="AS11" s="20">
        <v>112.23</v>
      </c>
      <c r="AT11" s="20">
        <v>156.6</v>
      </c>
      <c r="AU11" s="20">
        <v>129.19999999999999</v>
      </c>
      <c r="AV11" s="20">
        <v>67.86</v>
      </c>
      <c r="AW11" s="20">
        <v>120.06</v>
      </c>
      <c r="AX11" s="20">
        <v>1003.98</v>
      </c>
      <c r="AY11" s="20">
        <v>0</v>
      </c>
      <c r="AZ11" s="20">
        <v>327.12</v>
      </c>
      <c r="BA11" s="20">
        <v>142.25</v>
      </c>
      <c r="BB11" s="20">
        <v>94.4</v>
      </c>
      <c r="BC11" s="20">
        <v>74.819999999999993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0.04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0.03</v>
      </c>
      <c r="BT11" s="20">
        <v>0</v>
      </c>
      <c r="BU11" s="20">
        <v>0</v>
      </c>
      <c r="BV11" s="20">
        <v>0.14000000000000001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19.55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2945</v>
      </c>
      <c r="CK11" s="20">
        <v>1134.5999999999999</v>
      </c>
      <c r="CL11" s="20">
        <v>2039.8</v>
      </c>
      <c r="CM11" s="20">
        <v>23.56</v>
      </c>
      <c r="CN11" s="20">
        <v>23.56</v>
      </c>
      <c r="CO11" s="20">
        <v>23.56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3.15</v>
      </c>
      <c r="CH12" s="20">
        <v>3.04</v>
      </c>
      <c r="CI12" s="20">
        <v>3.1</v>
      </c>
      <c r="CJ12" s="20">
        <v>340.58</v>
      </c>
      <c r="CK12" s="20">
        <v>136.38</v>
      </c>
      <c r="CL12" s="20">
        <v>238.48</v>
      </c>
      <c r="CM12" s="20">
        <v>33.03</v>
      </c>
      <c r="CN12" s="20">
        <v>19.63</v>
      </c>
      <c r="CO12" s="20">
        <v>26.33</v>
      </c>
      <c r="CP12" s="20">
        <v>4.88</v>
      </c>
      <c r="CQ12" s="20">
        <v>0</v>
      </c>
      <c r="CR12" s="28"/>
    </row>
    <row r="13" spans="1:96" s="26" customFormat="1" x14ac:dyDescent="0.25">
      <c r="A13" s="21" t="str">
        <f>"-"</f>
        <v>-</v>
      </c>
      <c r="B13" s="27" t="s">
        <v>103</v>
      </c>
      <c r="C13" s="23" t="str">
        <f>"100"</f>
        <v>100</v>
      </c>
      <c r="D13" s="23">
        <v>0.4</v>
      </c>
      <c r="E13" s="23">
        <v>0</v>
      </c>
      <c r="F13" s="23">
        <v>0.4</v>
      </c>
      <c r="G13" s="23">
        <v>0.4</v>
      </c>
      <c r="H13" s="23">
        <v>11.6</v>
      </c>
      <c r="I13" s="23">
        <v>48.68</v>
      </c>
      <c r="J13" s="23">
        <v>0.1</v>
      </c>
      <c r="K13" s="23">
        <v>0</v>
      </c>
      <c r="L13" s="23">
        <v>0</v>
      </c>
      <c r="M13" s="23">
        <v>0</v>
      </c>
      <c r="N13" s="23">
        <v>9</v>
      </c>
      <c r="O13" s="23">
        <v>0.8</v>
      </c>
      <c r="P13" s="23">
        <v>1.8</v>
      </c>
      <c r="Q13" s="23">
        <v>0</v>
      </c>
      <c r="R13" s="23">
        <v>0</v>
      </c>
      <c r="S13" s="23">
        <v>0.8</v>
      </c>
      <c r="T13" s="23">
        <v>0.5</v>
      </c>
      <c r="U13" s="23">
        <v>26</v>
      </c>
      <c r="V13" s="23">
        <v>278</v>
      </c>
      <c r="W13" s="23">
        <v>16</v>
      </c>
      <c r="X13" s="23">
        <v>9</v>
      </c>
      <c r="Y13" s="23">
        <v>11</v>
      </c>
      <c r="Z13" s="23">
        <v>2.2000000000000002</v>
      </c>
      <c r="AA13" s="23">
        <v>0</v>
      </c>
      <c r="AB13" s="23">
        <v>30</v>
      </c>
      <c r="AC13" s="23">
        <v>5</v>
      </c>
      <c r="AD13" s="23">
        <v>0.2</v>
      </c>
      <c r="AE13" s="23">
        <v>0.03</v>
      </c>
      <c r="AF13" s="23">
        <v>0.02</v>
      </c>
      <c r="AG13" s="23">
        <v>0.3</v>
      </c>
      <c r="AH13" s="23">
        <v>0.4</v>
      </c>
      <c r="AI13" s="23">
        <v>10</v>
      </c>
      <c r="AJ13" s="20">
        <v>0</v>
      </c>
      <c r="AK13" s="20">
        <v>12</v>
      </c>
      <c r="AL13" s="20">
        <v>13</v>
      </c>
      <c r="AM13" s="20">
        <v>19</v>
      </c>
      <c r="AN13" s="20">
        <v>18</v>
      </c>
      <c r="AO13" s="20">
        <v>3</v>
      </c>
      <c r="AP13" s="20">
        <v>11</v>
      </c>
      <c r="AQ13" s="20">
        <v>3</v>
      </c>
      <c r="AR13" s="20">
        <v>9</v>
      </c>
      <c r="AS13" s="20">
        <v>17</v>
      </c>
      <c r="AT13" s="20">
        <v>10</v>
      </c>
      <c r="AU13" s="20">
        <v>78</v>
      </c>
      <c r="AV13" s="20">
        <v>7</v>
      </c>
      <c r="AW13" s="20">
        <v>14</v>
      </c>
      <c r="AX13" s="20">
        <v>42</v>
      </c>
      <c r="AY13" s="20">
        <v>0</v>
      </c>
      <c r="AZ13" s="20">
        <v>13</v>
      </c>
      <c r="BA13" s="20">
        <v>16</v>
      </c>
      <c r="BB13" s="20">
        <v>6</v>
      </c>
      <c r="BC13" s="20">
        <v>5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86.3</v>
      </c>
      <c r="CC13" s="24"/>
      <c r="CD13" s="24"/>
      <c r="CE13" s="20">
        <v>5</v>
      </c>
      <c r="CF13" s="20"/>
      <c r="CG13" s="20">
        <v>2</v>
      </c>
      <c r="CH13" s="20">
        <v>2</v>
      </c>
      <c r="CI13" s="20">
        <v>2</v>
      </c>
      <c r="CJ13" s="20">
        <v>150</v>
      </c>
      <c r="CK13" s="20">
        <v>150</v>
      </c>
      <c r="CL13" s="20">
        <v>150</v>
      </c>
      <c r="CM13" s="20">
        <v>46.8</v>
      </c>
      <c r="CN13" s="20">
        <v>46.8</v>
      </c>
      <c r="CO13" s="20">
        <v>46.8</v>
      </c>
      <c r="CP13" s="20">
        <v>0</v>
      </c>
      <c r="CQ13" s="20">
        <v>0</v>
      </c>
      <c r="CR13" s="28"/>
    </row>
    <row r="14" spans="1:96" s="26" customFormat="1" ht="31.5" x14ac:dyDescent="0.25">
      <c r="A14" s="21" t="str">
        <f>"3/4"</f>
        <v>3/4</v>
      </c>
      <c r="B14" s="27" t="s">
        <v>99</v>
      </c>
      <c r="C14" s="23" t="str">
        <f>"300"</f>
        <v>300</v>
      </c>
      <c r="D14" s="23">
        <v>9.08</v>
      </c>
      <c r="E14" s="23">
        <v>0</v>
      </c>
      <c r="F14" s="23">
        <v>9.7200000000000006</v>
      </c>
      <c r="G14" s="23">
        <v>9.7200000000000006</v>
      </c>
      <c r="H14" s="23">
        <v>47.58</v>
      </c>
      <c r="I14" s="23">
        <v>301.99283099999997</v>
      </c>
      <c r="J14" s="23">
        <v>1.38</v>
      </c>
      <c r="K14" s="23">
        <v>4.88</v>
      </c>
      <c r="L14" s="23">
        <v>0</v>
      </c>
      <c r="M14" s="23">
        <v>0</v>
      </c>
      <c r="N14" s="23">
        <v>1.01</v>
      </c>
      <c r="O14" s="23">
        <v>38.68</v>
      </c>
      <c r="P14" s="23">
        <v>7.89</v>
      </c>
      <c r="Q14" s="23">
        <v>0</v>
      </c>
      <c r="R14" s="23">
        <v>0</v>
      </c>
      <c r="S14" s="23">
        <v>0</v>
      </c>
      <c r="T14" s="23">
        <v>2</v>
      </c>
      <c r="U14" s="23">
        <v>289.60000000000002</v>
      </c>
      <c r="V14" s="23">
        <v>276.57</v>
      </c>
      <c r="W14" s="23">
        <v>16.940000000000001</v>
      </c>
      <c r="X14" s="23">
        <v>139.81</v>
      </c>
      <c r="Y14" s="23">
        <v>204.36</v>
      </c>
      <c r="Z14" s="23">
        <v>4.8</v>
      </c>
      <c r="AA14" s="23">
        <v>0</v>
      </c>
      <c r="AB14" s="23">
        <v>6.62</v>
      </c>
      <c r="AC14" s="23">
        <v>1.47</v>
      </c>
      <c r="AD14" s="23">
        <v>3.89</v>
      </c>
      <c r="AE14" s="23">
        <v>0.27</v>
      </c>
      <c r="AF14" s="23">
        <v>0.13</v>
      </c>
      <c r="AG14" s="23">
        <v>2.62</v>
      </c>
      <c r="AH14" s="23">
        <v>5.29</v>
      </c>
      <c r="AI14" s="23">
        <v>0</v>
      </c>
      <c r="AJ14" s="20">
        <v>0</v>
      </c>
      <c r="AK14" s="20">
        <v>424.98</v>
      </c>
      <c r="AL14" s="20">
        <v>331.34</v>
      </c>
      <c r="AM14" s="20">
        <v>536.62</v>
      </c>
      <c r="AN14" s="20">
        <v>381.76</v>
      </c>
      <c r="AO14" s="20">
        <v>230.5</v>
      </c>
      <c r="AP14" s="20">
        <v>288.12</v>
      </c>
      <c r="AQ14" s="20">
        <v>129.65</v>
      </c>
      <c r="AR14" s="20">
        <v>426.42</v>
      </c>
      <c r="AS14" s="20">
        <v>417.77</v>
      </c>
      <c r="AT14" s="20">
        <v>806.74</v>
      </c>
      <c r="AU14" s="20">
        <v>793.77</v>
      </c>
      <c r="AV14" s="20">
        <v>216.09</v>
      </c>
      <c r="AW14" s="20">
        <v>518.62</v>
      </c>
      <c r="AX14" s="20">
        <v>1627.88</v>
      </c>
      <c r="AY14" s="20">
        <v>0</v>
      </c>
      <c r="AZ14" s="20">
        <v>360.15</v>
      </c>
      <c r="BA14" s="20">
        <v>436.5</v>
      </c>
      <c r="BB14" s="20">
        <v>309.73</v>
      </c>
      <c r="BC14" s="20">
        <v>237.7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0.01</v>
      </c>
      <c r="BJ14" s="20">
        <v>0</v>
      </c>
      <c r="BK14" s="20">
        <v>0.84</v>
      </c>
      <c r="BL14" s="20">
        <v>0</v>
      </c>
      <c r="BM14" s="20">
        <v>0.33</v>
      </c>
      <c r="BN14" s="20">
        <v>0.03</v>
      </c>
      <c r="BO14" s="20">
        <v>0.05</v>
      </c>
      <c r="BP14" s="20">
        <v>0</v>
      </c>
      <c r="BQ14" s="20">
        <v>0</v>
      </c>
      <c r="BR14" s="20">
        <v>0.01</v>
      </c>
      <c r="BS14" s="20">
        <v>2.5099999999999998</v>
      </c>
      <c r="BT14" s="20">
        <v>0.01</v>
      </c>
      <c r="BU14" s="20">
        <v>0</v>
      </c>
      <c r="BV14" s="20">
        <v>5.09</v>
      </c>
      <c r="BW14" s="20">
        <v>7.0000000000000007E-2</v>
      </c>
      <c r="BX14" s="20">
        <v>0</v>
      </c>
      <c r="BY14" s="20">
        <v>0</v>
      </c>
      <c r="BZ14" s="20">
        <v>0</v>
      </c>
      <c r="CA14" s="20">
        <v>0</v>
      </c>
      <c r="CB14" s="20">
        <v>250.3</v>
      </c>
      <c r="CC14" s="24"/>
      <c r="CD14" s="24"/>
      <c r="CE14" s="20">
        <v>1.1000000000000001</v>
      </c>
      <c r="CF14" s="20"/>
      <c r="CG14" s="20">
        <v>31.02</v>
      </c>
      <c r="CH14" s="20">
        <v>18.52</v>
      </c>
      <c r="CI14" s="20">
        <v>24.77</v>
      </c>
      <c r="CJ14" s="20">
        <v>2613.21</v>
      </c>
      <c r="CK14" s="20">
        <v>1268.58</v>
      </c>
      <c r="CL14" s="20">
        <v>1940.89</v>
      </c>
      <c r="CM14" s="20">
        <v>58.55</v>
      </c>
      <c r="CN14" s="20">
        <v>37.119999999999997</v>
      </c>
      <c r="CO14" s="20">
        <v>47.83</v>
      </c>
      <c r="CP14" s="20">
        <v>0</v>
      </c>
      <c r="CQ14" s="20">
        <v>0.75</v>
      </c>
      <c r="CR14" s="28"/>
    </row>
    <row r="15" spans="1:96" s="26" customFormat="1" x14ac:dyDescent="0.25">
      <c r="A15" s="21" t="str">
        <f>"18/12"</f>
        <v>18/12</v>
      </c>
      <c r="B15" s="27" t="s">
        <v>239</v>
      </c>
      <c r="C15" s="23" t="str">
        <f>"40"</f>
        <v>40</v>
      </c>
      <c r="D15" s="23">
        <v>3.24</v>
      </c>
      <c r="E15" s="23">
        <v>0.08</v>
      </c>
      <c r="F15" s="23">
        <v>1.58</v>
      </c>
      <c r="G15" s="23">
        <v>1.76</v>
      </c>
      <c r="H15" s="23">
        <v>22.23</v>
      </c>
      <c r="I15" s="23">
        <v>115.61703424</v>
      </c>
      <c r="J15" s="23">
        <v>0.24</v>
      </c>
      <c r="K15" s="23">
        <v>0.88</v>
      </c>
      <c r="L15" s="23">
        <v>0</v>
      </c>
      <c r="M15" s="23">
        <v>0</v>
      </c>
      <c r="N15" s="23">
        <v>1.96</v>
      </c>
      <c r="O15" s="23">
        <v>19.28</v>
      </c>
      <c r="P15" s="23">
        <v>0.99</v>
      </c>
      <c r="Q15" s="23">
        <v>0</v>
      </c>
      <c r="R15" s="23">
        <v>0</v>
      </c>
      <c r="S15" s="23">
        <v>0</v>
      </c>
      <c r="T15" s="23">
        <v>0.64</v>
      </c>
      <c r="U15" s="23">
        <v>187.09</v>
      </c>
      <c r="V15" s="23">
        <v>34.619999999999997</v>
      </c>
      <c r="W15" s="23">
        <v>6.64</v>
      </c>
      <c r="X15" s="23">
        <v>4.53</v>
      </c>
      <c r="Y15" s="23">
        <v>24.37</v>
      </c>
      <c r="Z15" s="23">
        <v>0.35</v>
      </c>
      <c r="AA15" s="23">
        <v>0.18</v>
      </c>
      <c r="AB15" s="23">
        <v>0.04</v>
      </c>
      <c r="AC15" s="23">
        <v>0.3</v>
      </c>
      <c r="AD15" s="23">
        <v>1.07</v>
      </c>
      <c r="AE15" s="23">
        <v>0.04</v>
      </c>
      <c r="AF15" s="23">
        <v>0.01</v>
      </c>
      <c r="AG15" s="23">
        <v>0.31</v>
      </c>
      <c r="AH15" s="23">
        <v>0.96</v>
      </c>
      <c r="AI15" s="23">
        <v>0</v>
      </c>
      <c r="AJ15" s="20">
        <v>0</v>
      </c>
      <c r="AK15" s="20">
        <v>142.44</v>
      </c>
      <c r="AL15" s="20">
        <v>129.35</v>
      </c>
      <c r="AM15" s="20">
        <v>242.18</v>
      </c>
      <c r="AN15" s="20">
        <v>79.03</v>
      </c>
      <c r="AO15" s="20">
        <v>46.74</v>
      </c>
      <c r="AP15" s="20">
        <v>94.25</v>
      </c>
      <c r="AQ15" s="20">
        <v>30.17</v>
      </c>
      <c r="AR15" s="20">
        <v>149.55000000000001</v>
      </c>
      <c r="AS15" s="20">
        <v>100.78</v>
      </c>
      <c r="AT15" s="20">
        <v>121.16</v>
      </c>
      <c r="AU15" s="20">
        <v>106.37</v>
      </c>
      <c r="AV15" s="20">
        <v>61.07</v>
      </c>
      <c r="AW15" s="20">
        <v>105.93</v>
      </c>
      <c r="AX15" s="20">
        <v>914.59</v>
      </c>
      <c r="AY15" s="20">
        <v>1.06</v>
      </c>
      <c r="AZ15" s="20">
        <v>287.36</v>
      </c>
      <c r="BA15" s="20">
        <v>149.99</v>
      </c>
      <c r="BB15" s="20">
        <v>75.78</v>
      </c>
      <c r="BC15" s="20">
        <v>59.77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0.11</v>
      </c>
      <c r="BL15" s="20">
        <v>0</v>
      </c>
      <c r="BM15" s="20">
        <v>0.05</v>
      </c>
      <c r="BN15" s="20">
        <v>0</v>
      </c>
      <c r="BO15" s="20">
        <v>0.01</v>
      </c>
      <c r="BP15" s="20">
        <v>0</v>
      </c>
      <c r="BQ15" s="20">
        <v>0</v>
      </c>
      <c r="BR15" s="20">
        <v>0</v>
      </c>
      <c r="BS15" s="20">
        <v>0.31</v>
      </c>
      <c r="BT15" s="20">
        <v>0</v>
      </c>
      <c r="BU15" s="20">
        <v>0</v>
      </c>
      <c r="BV15" s="20">
        <v>0.95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20.82</v>
      </c>
      <c r="CC15" s="24"/>
      <c r="CD15" s="24"/>
      <c r="CE15" s="20">
        <v>0.18</v>
      </c>
      <c r="CF15" s="20"/>
      <c r="CG15" s="20">
        <v>20.07</v>
      </c>
      <c r="CH15" s="20">
        <v>10.46</v>
      </c>
      <c r="CI15" s="20">
        <v>15.27</v>
      </c>
      <c r="CJ15" s="20">
        <v>680.89</v>
      </c>
      <c r="CK15" s="20">
        <v>242.85</v>
      </c>
      <c r="CL15" s="20">
        <v>461.87</v>
      </c>
      <c r="CM15" s="20">
        <v>7.13</v>
      </c>
      <c r="CN15" s="20">
        <v>4.1399999999999997</v>
      </c>
      <c r="CO15" s="20">
        <v>5.94</v>
      </c>
      <c r="CP15" s="20">
        <v>1.84</v>
      </c>
      <c r="CQ15" s="20">
        <v>0.48</v>
      </c>
      <c r="CR15" s="28"/>
    </row>
    <row r="16" spans="1:96" s="20" customFormat="1" x14ac:dyDescent="0.25">
      <c r="A16" s="21" t="str">
        <f>"1/6"</f>
        <v>1/6</v>
      </c>
      <c r="B16" s="27" t="s">
        <v>169</v>
      </c>
      <c r="C16" s="23" t="str">
        <f>"40"</f>
        <v>40</v>
      </c>
      <c r="D16" s="23">
        <v>5.08</v>
      </c>
      <c r="E16" s="23">
        <v>5.08</v>
      </c>
      <c r="F16" s="23">
        <v>4.5999999999999996</v>
      </c>
      <c r="G16" s="23">
        <v>0</v>
      </c>
      <c r="H16" s="23">
        <v>0.28000000000000003</v>
      </c>
      <c r="I16" s="23">
        <v>62.783999999999999</v>
      </c>
      <c r="J16" s="23">
        <v>1.2</v>
      </c>
      <c r="K16" s="23">
        <v>0</v>
      </c>
      <c r="L16" s="23">
        <v>0</v>
      </c>
      <c r="M16" s="23">
        <v>0</v>
      </c>
      <c r="N16" s="23">
        <v>0.28000000000000003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0.4</v>
      </c>
      <c r="U16" s="23">
        <v>53.6</v>
      </c>
      <c r="V16" s="23">
        <v>56</v>
      </c>
      <c r="W16" s="23">
        <v>22</v>
      </c>
      <c r="X16" s="23">
        <v>4.8</v>
      </c>
      <c r="Y16" s="23">
        <v>76.8</v>
      </c>
      <c r="Z16" s="23">
        <v>1</v>
      </c>
      <c r="AA16" s="23">
        <v>100</v>
      </c>
      <c r="AB16" s="23">
        <v>24</v>
      </c>
      <c r="AC16" s="23">
        <v>104</v>
      </c>
      <c r="AD16" s="23">
        <v>0.24</v>
      </c>
      <c r="AE16" s="23">
        <v>0.03</v>
      </c>
      <c r="AF16" s="23">
        <v>0.18</v>
      </c>
      <c r="AG16" s="23">
        <v>0.08</v>
      </c>
      <c r="AH16" s="23">
        <v>1.44</v>
      </c>
      <c r="AI16" s="23">
        <v>0</v>
      </c>
      <c r="AJ16" s="20">
        <v>0</v>
      </c>
      <c r="AK16" s="20">
        <v>308.8</v>
      </c>
      <c r="AL16" s="20">
        <v>238.8</v>
      </c>
      <c r="AM16" s="20">
        <v>432.4</v>
      </c>
      <c r="AN16" s="20">
        <v>361.2</v>
      </c>
      <c r="AO16" s="20">
        <v>169.6</v>
      </c>
      <c r="AP16" s="20">
        <v>244</v>
      </c>
      <c r="AQ16" s="20">
        <v>81.599999999999994</v>
      </c>
      <c r="AR16" s="20">
        <v>260.8</v>
      </c>
      <c r="AS16" s="20">
        <v>284</v>
      </c>
      <c r="AT16" s="20">
        <v>314.8</v>
      </c>
      <c r="AU16" s="20">
        <v>491.6</v>
      </c>
      <c r="AV16" s="20">
        <v>136</v>
      </c>
      <c r="AW16" s="20">
        <v>166.4</v>
      </c>
      <c r="AX16" s="20">
        <v>709.2</v>
      </c>
      <c r="AY16" s="20">
        <v>5.6</v>
      </c>
      <c r="AZ16" s="20">
        <v>158.4</v>
      </c>
      <c r="BA16" s="20">
        <v>371.2</v>
      </c>
      <c r="BB16" s="20">
        <v>190.4</v>
      </c>
      <c r="BC16" s="20">
        <v>117.2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29.64</v>
      </c>
      <c r="CC16" s="24"/>
      <c r="CD16" s="24"/>
      <c r="CE16" s="20">
        <v>104</v>
      </c>
      <c r="CG16" s="20">
        <v>9.0399999999999991</v>
      </c>
      <c r="CH16" s="20">
        <v>7.6</v>
      </c>
      <c r="CI16" s="20">
        <v>8.32</v>
      </c>
      <c r="CJ16" s="20">
        <v>1296</v>
      </c>
      <c r="CK16" s="20">
        <v>828</v>
      </c>
      <c r="CL16" s="20">
        <v>1062</v>
      </c>
      <c r="CM16" s="20">
        <v>4</v>
      </c>
      <c r="CN16" s="20">
        <v>2.8</v>
      </c>
      <c r="CO16" s="20">
        <v>3.4</v>
      </c>
      <c r="CP16" s="20">
        <v>0</v>
      </c>
      <c r="CQ16" s="20">
        <v>0</v>
      </c>
      <c r="CR16" s="29"/>
    </row>
    <row r="17" spans="1:96" s="30" customFormat="1" ht="31.5" x14ac:dyDescent="0.25">
      <c r="A17" s="31"/>
      <c r="B17" s="32" t="s">
        <v>101</v>
      </c>
      <c r="C17" s="33"/>
      <c r="D17" s="33">
        <v>21.22</v>
      </c>
      <c r="E17" s="33">
        <v>5.16</v>
      </c>
      <c r="F17" s="33">
        <v>16.649999999999999</v>
      </c>
      <c r="G17" s="33">
        <v>12.24</v>
      </c>
      <c r="H17" s="33">
        <v>110.2</v>
      </c>
      <c r="I17" s="33">
        <v>661.55</v>
      </c>
      <c r="J17" s="33">
        <v>2.92</v>
      </c>
      <c r="K17" s="33">
        <v>5.76</v>
      </c>
      <c r="L17" s="33">
        <v>0</v>
      </c>
      <c r="M17" s="33">
        <v>0</v>
      </c>
      <c r="N17" s="33">
        <v>17.72</v>
      </c>
      <c r="O17" s="33">
        <v>81.56</v>
      </c>
      <c r="P17" s="33">
        <v>10.92</v>
      </c>
      <c r="Q17" s="33">
        <v>0</v>
      </c>
      <c r="R17" s="33">
        <v>0</v>
      </c>
      <c r="S17" s="33">
        <v>1.08</v>
      </c>
      <c r="T17" s="33">
        <v>4.49</v>
      </c>
      <c r="U17" s="33">
        <v>556.88</v>
      </c>
      <c r="V17" s="33">
        <v>653.22</v>
      </c>
      <c r="W17" s="33">
        <v>63.61</v>
      </c>
      <c r="X17" s="33">
        <v>158.69</v>
      </c>
      <c r="Y17" s="33">
        <v>317.52999999999997</v>
      </c>
      <c r="Z17" s="33">
        <v>8.39</v>
      </c>
      <c r="AA17" s="33">
        <v>100.18</v>
      </c>
      <c r="AB17" s="33">
        <v>61.09</v>
      </c>
      <c r="AC17" s="33">
        <v>110.87</v>
      </c>
      <c r="AD17" s="33">
        <v>5.41</v>
      </c>
      <c r="AE17" s="33">
        <v>0.37</v>
      </c>
      <c r="AF17" s="33">
        <v>0.34</v>
      </c>
      <c r="AG17" s="33">
        <v>3.31</v>
      </c>
      <c r="AH17" s="33">
        <v>8.11</v>
      </c>
      <c r="AI17" s="33">
        <v>10.78</v>
      </c>
      <c r="AJ17" s="34">
        <v>0</v>
      </c>
      <c r="AK17" s="34">
        <v>1048.53</v>
      </c>
      <c r="AL17" s="34">
        <v>879.42</v>
      </c>
      <c r="AM17" s="34">
        <v>1485.3</v>
      </c>
      <c r="AN17" s="34">
        <v>925.52</v>
      </c>
      <c r="AO17" s="34">
        <v>500.15</v>
      </c>
      <c r="AP17" s="34">
        <v>738.62</v>
      </c>
      <c r="AQ17" s="34">
        <v>282.27</v>
      </c>
      <c r="AR17" s="34">
        <v>1028.25</v>
      </c>
      <c r="AS17" s="34">
        <v>931.79</v>
      </c>
      <c r="AT17" s="34">
        <v>1409.3</v>
      </c>
      <c r="AU17" s="34">
        <v>1598.93</v>
      </c>
      <c r="AV17" s="34">
        <v>488.88</v>
      </c>
      <c r="AW17" s="34">
        <v>925</v>
      </c>
      <c r="AX17" s="34">
        <v>4297.6499999999996</v>
      </c>
      <c r="AY17" s="34">
        <v>6.66</v>
      </c>
      <c r="AZ17" s="34">
        <v>1146.03</v>
      </c>
      <c r="BA17" s="34">
        <v>1115.94</v>
      </c>
      <c r="BB17" s="34">
        <v>676.3</v>
      </c>
      <c r="BC17" s="34">
        <v>494.49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0.01</v>
      </c>
      <c r="BJ17" s="34">
        <v>0</v>
      </c>
      <c r="BK17" s="34">
        <v>0.99</v>
      </c>
      <c r="BL17" s="34">
        <v>0</v>
      </c>
      <c r="BM17" s="34">
        <v>0.39</v>
      </c>
      <c r="BN17" s="34">
        <v>0.03</v>
      </c>
      <c r="BO17" s="34">
        <v>0.06</v>
      </c>
      <c r="BP17" s="34">
        <v>0</v>
      </c>
      <c r="BQ17" s="34">
        <v>0</v>
      </c>
      <c r="BR17" s="34">
        <v>0.02</v>
      </c>
      <c r="BS17" s="34">
        <v>2.86</v>
      </c>
      <c r="BT17" s="34">
        <v>0.01</v>
      </c>
      <c r="BU17" s="34">
        <v>0</v>
      </c>
      <c r="BV17" s="34">
        <v>6.18</v>
      </c>
      <c r="BW17" s="34">
        <v>0.09</v>
      </c>
      <c r="BX17" s="34">
        <v>0</v>
      </c>
      <c r="BY17" s="34">
        <v>0</v>
      </c>
      <c r="BZ17" s="34">
        <v>0</v>
      </c>
      <c r="CA17" s="34">
        <v>0</v>
      </c>
      <c r="CB17" s="34">
        <v>606.04999999999995</v>
      </c>
      <c r="CC17" s="25"/>
      <c r="CD17" s="25">
        <f>$I$17/$I$27*100</f>
        <v>41.057929818899488</v>
      </c>
      <c r="CE17" s="34">
        <v>110.36</v>
      </c>
      <c r="CF17" s="34"/>
      <c r="CG17" s="34">
        <v>65.290000000000006</v>
      </c>
      <c r="CH17" s="34">
        <v>41.62</v>
      </c>
      <c r="CI17" s="34">
        <v>53.46</v>
      </c>
      <c r="CJ17" s="34">
        <v>8025.67</v>
      </c>
      <c r="CK17" s="34">
        <v>3760.41</v>
      </c>
      <c r="CL17" s="34">
        <v>5893.04</v>
      </c>
      <c r="CM17" s="34">
        <v>173.06</v>
      </c>
      <c r="CN17" s="34">
        <v>134.05000000000001</v>
      </c>
      <c r="CO17" s="34">
        <v>153.87</v>
      </c>
      <c r="CP17" s="34">
        <v>6.72</v>
      </c>
      <c r="CQ17" s="34">
        <v>1.23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ht="31.5" x14ac:dyDescent="0.25">
      <c r="A19" s="21" t="str">
        <f>"4/2"</f>
        <v>4/2</v>
      </c>
      <c r="B19" s="27" t="s">
        <v>107</v>
      </c>
      <c r="C19" s="23" t="str">
        <f>"300"</f>
        <v>300</v>
      </c>
      <c r="D19" s="23">
        <v>2.44</v>
      </c>
      <c r="E19" s="23">
        <v>0</v>
      </c>
      <c r="F19" s="23">
        <v>5.56</v>
      </c>
      <c r="G19" s="23">
        <v>6.32</v>
      </c>
      <c r="H19" s="23">
        <v>20.46</v>
      </c>
      <c r="I19" s="23">
        <v>134.89704623999998</v>
      </c>
      <c r="J19" s="23">
        <v>0.8</v>
      </c>
      <c r="K19" s="23">
        <v>3.9</v>
      </c>
      <c r="L19" s="23">
        <v>0</v>
      </c>
      <c r="M19" s="23">
        <v>0</v>
      </c>
      <c r="N19" s="23">
        <v>10.07</v>
      </c>
      <c r="O19" s="23">
        <v>7.28</v>
      </c>
      <c r="P19" s="23">
        <v>3.11</v>
      </c>
      <c r="Q19" s="23">
        <v>0</v>
      </c>
      <c r="R19" s="23">
        <v>0</v>
      </c>
      <c r="S19" s="23">
        <v>0.25</v>
      </c>
      <c r="T19" s="23">
        <v>2.23</v>
      </c>
      <c r="U19" s="23">
        <v>274.56</v>
      </c>
      <c r="V19" s="23">
        <v>506.44</v>
      </c>
      <c r="W19" s="23">
        <v>39.06</v>
      </c>
      <c r="X19" s="23">
        <v>31.48</v>
      </c>
      <c r="Y19" s="23">
        <v>69.37</v>
      </c>
      <c r="Z19" s="23">
        <v>1.57</v>
      </c>
      <c r="AA19" s="23">
        <v>0</v>
      </c>
      <c r="AB19" s="23">
        <v>1166.77</v>
      </c>
      <c r="AC19" s="23">
        <v>243.17</v>
      </c>
      <c r="AD19" s="23">
        <v>2.85</v>
      </c>
      <c r="AE19" s="23">
        <v>7.0000000000000007E-2</v>
      </c>
      <c r="AF19" s="23">
        <v>0.06</v>
      </c>
      <c r="AG19" s="23">
        <v>0.79</v>
      </c>
      <c r="AH19" s="23">
        <v>1.46</v>
      </c>
      <c r="AI19" s="23">
        <v>8.17</v>
      </c>
      <c r="AJ19" s="20">
        <v>0</v>
      </c>
      <c r="AK19" s="20">
        <v>56.84</v>
      </c>
      <c r="AL19" s="20">
        <v>68.59</v>
      </c>
      <c r="AM19" s="20">
        <v>79.78</v>
      </c>
      <c r="AN19" s="20">
        <v>102.74</v>
      </c>
      <c r="AO19" s="20">
        <v>20.91</v>
      </c>
      <c r="AP19" s="20">
        <v>63.01</v>
      </c>
      <c r="AQ19" s="20">
        <v>20.51</v>
      </c>
      <c r="AR19" s="20">
        <v>57.41</v>
      </c>
      <c r="AS19" s="20">
        <v>63.99</v>
      </c>
      <c r="AT19" s="20">
        <v>138.29</v>
      </c>
      <c r="AU19" s="20">
        <v>295.12</v>
      </c>
      <c r="AV19" s="20">
        <v>18.989999999999998</v>
      </c>
      <c r="AW19" s="20">
        <v>51.95</v>
      </c>
      <c r="AX19" s="20">
        <v>340.14</v>
      </c>
      <c r="AY19" s="20">
        <v>0</v>
      </c>
      <c r="AZ19" s="20">
        <v>53.36</v>
      </c>
      <c r="BA19" s="20">
        <v>64.180000000000007</v>
      </c>
      <c r="BB19" s="20">
        <v>54.25</v>
      </c>
      <c r="BC19" s="20">
        <v>19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0.36</v>
      </c>
      <c r="BL19" s="20">
        <v>0</v>
      </c>
      <c r="BM19" s="20">
        <v>0.22</v>
      </c>
      <c r="BN19" s="20">
        <v>0.02</v>
      </c>
      <c r="BO19" s="20">
        <v>0.04</v>
      </c>
      <c r="BP19" s="20">
        <v>0</v>
      </c>
      <c r="BQ19" s="20">
        <v>0</v>
      </c>
      <c r="BR19" s="20">
        <v>0</v>
      </c>
      <c r="BS19" s="20">
        <v>1.33</v>
      </c>
      <c r="BT19" s="20">
        <v>0</v>
      </c>
      <c r="BU19" s="20">
        <v>0</v>
      </c>
      <c r="BV19" s="20">
        <v>3.59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371.96</v>
      </c>
      <c r="CC19" s="24"/>
      <c r="CD19" s="24"/>
      <c r="CE19" s="20">
        <v>194.46</v>
      </c>
      <c r="CF19" s="20"/>
      <c r="CG19" s="20">
        <v>19.14</v>
      </c>
      <c r="CH19" s="20">
        <v>13.05</v>
      </c>
      <c r="CI19" s="20">
        <v>16.09</v>
      </c>
      <c r="CJ19" s="20">
        <v>795</v>
      </c>
      <c r="CK19" s="20">
        <v>303.14999999999998</v>
      </c>
      <c r="CL19" s="20">
        <v>549.07000000000005</v>
      </c>
      <c r="CM19" s="20">
        <v>33.479999999999997</v>
      </c>
      <c r="CN19" s="20">
        <v>17.75</v>
      </c>
      <c r="CO19" s="20">
        <v>25.62</v>
      </c>
      <c r="CP19" s="20">
        <v>1.56</v>
      </c>
      <c r="CQ19" s="20">
        <v>0.6</v>
      </c>
      <c r="CR19" s="28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"60"</f>
        <v>60</v>
      </c>
      <c r="D20" s="23">
        <v>4.76</v>
      </c>
      <c r="E20" s="23">
        <v>0</v>
      </c>
      <c r="F20" s="23">
        <v>0.47</v>
      </c>
      <c r="G20" s="23">
        <v>0.47</v>
      </c>
      <c r="H20" s="23">
        <v>33.770000000000003</v>
      </c>
      <c r="I20" s="23">
        <v>161.20872</v>
      </c>
      <c r="J20" s="23">
        <v>0</v>
      </c>
      <c r="K20" s="23">
        <v>0</v>
      </c>
      <c r="L20" s="23">
        <v>0</v>
      </c>
      <c r="M20" s="23">
        <v>0</v>
      </c>
      <c r="N20" s="23">
        <v>0.79</v>
      </c>
      <c r="O20" s="23">
        <v>32.83</v>
      </c>
      <c r="P20" s="23">
        <v>0.14000000000000001</v>
      </c>
      <c r="Q20" s="23">
        <v>0</v>
      </c>
      <c r="R20" s="23">
        <v>0</v>
      </c>
      <c r="S20" s="23">
        <v>0</v>
      </c>
      <c r="T20" s="23">
        <v>1.3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229.89</v>
      </c>
      <c r="AL20" s="20">
        <v>239.28</v>
      </c>
      <c r="AM20" s="20">
        <v>366.44</v>
      </c>
      <c r="AN20" s="20">
        <v>121.52</v>
      </c>
      <c r="AO20" s="20">
        <v>72.040000000000006</v>
      </c>
      <c r="AP20" s="20">
        <v>144.07</v>
      </c>
      <c r="AQ20" s="20">
        <v>54.5</v>
      </c>
      <c r="AR20" s="20">
        <v>260.58</v>
      </c>
      <c r="AS20" s="20">
        <v>161.61000000000001</v>
      </c>
      <c r="AT20" s="20">
        <v>225.5</v>
      </c>
      <c r="AU20" s="20">
        <v>186.04</v>
      </c>
      <c r="AV20" s="20">
        <v>97.72</v>
      </c>
      <c r="AW20" s="20">
        <v>172.89</v>
      </c>
      <c r="AX20" s="20">
        <v>1445.73</v>
      </c>
      <c r="AY20" s="20">
        <v>0</v>
      </c>
      <c r="AZ20" s="20">
        <v>471.05</v>
      </c>
      <c r="BA20" s="20">
        <v>204.83</v>
      </c>
      <c r="BB20" s="20">
        <v>135.93</v>
      </c>
      <c r="BC20" s="20">
        <v>107.74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0.06</v>
      </c>
      <c r="BL20" s="20">
        <v>0</v>
      </c>
      <c r="BM20" s="20">
        <v>0.01</v>
      </c>
      <c r="BN20" s="20">
        <v>0</v>
      </c>
      <c r="BO20" s="20">
        <v>0</v>
      </c>
      <c r="BP20" s="20">
        <v>0</v>
      </c>
      <c r="BQ20" s="20">
        <v>0</v>
      </c>
      <c r="BR20" s="20">
        <v>0.01</v>
      </c>
      <c r="BS20" s="20">
        <v>0.05</v>
      </c>
      <c r="BT20" s="20">
        <v>0</v>
      </c>
      <c r="BU20" s="20">
        <v>0</v>
      </c>
      <c r="BV20" s="20">
        <v>0.2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28.15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570</v>
      </c>
      <c r="CK20" s="20">
        <v>219.6</v>
      </c>
      <c r="CL20" s="20">
        <v>394.8</v>
      </c>
      <c r="CM20" s="20">
        <v>4.5599999999999996</v>
      </c>
      <c r="CN20" s="20">
        <v>4.5599999999999996</v>
      </c>
      <c r="CO20" s="20">
        <v>4.5599999999999996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"60"</f>
        <v>60</v>
      </c>
      <c r="D21" s="23">
        <v>3.96</v>
      </c>
      <c r="E21" s="23">
        <v>0</v>
      </c>
      <c r="F21" s="23">
        <v>0.72</v>
      </c>
      <c r="G21" s="23">
        <v>0.72</v>
      </c>
      <c r="H21" s="23">
        <v>25.02</v>
      </c>
      <c r="I21" s="23">
        <v>116.02799999999999</v>
      </c>
      <c r="J21" s="23">
        <v>0.12</v>
      </c>
      <c r="K21" s="23">
        <v>0</v>
      </c>
      <c r="L21" s="23">
        <v>0</v>
      </c>
      <c r="M21" s="23">
        <v>0</v>
      </c>
      <c r="N21" s="23">
        <v>0.72</v>
      </c>
      <c r="O21" s="23">
        <v>19.32</v>
      </c>
      <c r="P21" s="23">
        <v>4.9800000000000004</v>
      </c>
      <c r="Q21" s="23">
        <v>0</v>
      </c>
      <c r="R21" s="23">
        <v>0</v>
      </c>
      <c r="S21" s="23">
        <v>0.6</v>
      </c>
      <c r="T21" s="23">
        <v>1.5</v>
      </c>
      <c r="U21" s="23">
        <v>366</v>
      </c>
      <c r="V21" s="23">
        <v>147</v>
      </c>
      <c r="W21" s="23">
        <v>21</v>
      </c>
      <c r="X21" s="23">
        <v>28.2</v>
      </c>
      <c r="Y21" s="23">
        <v>94.8</v>
      </c>
      <c r="Z21" s="23">
        <v>2.34</v>
      </c>
      <c r="AA21" s="23">
        <v>0</v>
      </c>
      <c r="AB21" s="23">
        <v>3</v>
      </c>
      <c r="AC21" s="23">
        <v>0.6</v>
      </c>
      <c r="AD21" s="23">
        <v>0.84</v>
      </c>
      <c r="AE21" s="23">
        <v>0.11</v>
      </c>
      <c r="AF21" s="23">
        <v>0.05</v>
      </c>
      <c r="AG21" s="23">
        <v>0.42</v>
      </c>
      <c r="AH21" s="23">
        <v>1.2</v>
      </c>
      <c r="AI21" s="23">
        <v>0</v>
      </c>
      <c r="AJ21" s="20">
        <v>0</v>
      </c>
      <c r="AK21" s="20">
        <v>193.2</v>
      </c>
      <c r="AL21" s="20">
        <v>148.80000000000001</v>
      </c>
      <c r="AM21" s="20">
        <v>256.2</v>
      </c>
      <c r="AN21" s="20">
        <v>133.80000000000001</v>
      </c>
      <c r="AO21" s="20">
        <v>55.8</v>
      </c>
      <c r="AP21" s="20">
        <v>118.8</v>
      </c>
      <c r="AQ21" s="20">
        <v>48</v>
      </c>
      <c r="AR21" s="20">
        <v>222.6</v>
      </c>
      <c r="AS21" s="20">
        <v>178.2</v>
      </c>
      <c r="AT21" s="20">
        <v>174.6</v>
      </c>
      <c r="AU21" s="20">
        <v>278.39999999999998</v>
      </c>
      <c r="AV21" s="20">
        <v>74.400000000000006</v>
      </c>
      <c r="AW21" s="20">
        <v>186</v>
      </c>
      <c r="AX21" s="20">
        <v>935.4</v>
      </c>
      <c r="AY21" s="20">
        <v>0</v>
      </c>
      <c r="AZ21" s="20">
        <v>315.60000000000002</v>
      </c>
      <c r="BA21" s="20">
        <v>174.6</v>
      </c>
      <c r="BB21" s="20">
        <v>108</v>
      </c>
      <c r="BC21" s="20">
        <v>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0.08</v>
      </c>
      <c r="BL21" s="20">
        <v>0</v>
      </c>
      <c r="BM21" s="20">
        <v>0.01</v>
      </c>
      <c r="BN21" s="20">
        <v>0.01</v>
      </c>
      <c r="BO21" s="20">
        <v>0</v>
      </c>
      <c r="BP21" s="20">
        <v>0</v>
      </c>
      <c r="BQ21" s="20">
        <v>0</v>
      </c>
      <c r="BR21" s="20">
        <v>0.01</v>
      </c>
      <c r="BS21" s="20">
        <v>7.0000000000000007E-2</v>
      </c>
      <c r="BT21" s="20">
        <v>0</v>
      </c>
      <c r="BU21" s="20">
        <v>0</v>
      </c>
      <c r="BV21" s="20">
        <v>0.28999999999999998</v>
      </c>
      <c r="BW21" s="20">
        <v>0.05</v>
      </c>
      <c r="BX21" s="20">
        <v>0</v>
      </c>
      <c r="BY21" s="20">
        <v>0</v>
      </c>
      <c r="BZ21" s="20">
        <v>0</v>
      </c>
      <c r="CA21" s="20">
        <v>0</v>
      </c>
      <c r="CB21" s="20">
        <v>28.2</v>
      </c>
      <c r="CC21" s="24"/>
      <c r="CD21" s="24"/>
      <c r="CE21" s="20">
        <v>0.5</v>
      </c>
      <c r="CF21" s="20"/>
      <c r="CG21" s="20">
        <v>3</v>
      </c>
      <c r="CH21" s="20">
        <v>3</v>
      </c>
      <c r="CI21" s="20">
        <v>3</v>
      </c>
      <c r="CJ21" s="20">
        <v>570</v>
      </c>
      <c r="CK21" s="20">
        <v>219.6</v>
      </c>
      <c r="CL21" s="20">
        <v>394.8</v>
      </c>
      <c r="CM21" s="20">
        <v>5.7</v>
      </c>
      <c r="CN21" s="20">
        <v>4.74</v>
      </c>
      <c r="CO21" s="20">
        <v>5.22</v>
      </c>
      <c r="CP21" s="20">
        <v>0</v>
      </c>
      <c r="CQ21" s="20">
        <v>0</v>
      </c>
      <c r="CR21" s="28"/>
    </row>
    <row r="22" spans="1:96" s="26" customFormat="1" x14ac:dyDescent="0.25">
      <c r="A22" s="21" t="str">
        <f>"32/3"</f>
        <v>32/3</v>
      </c>
      <c r="B22" s="27" t="s">
        <v>109</v>
      </c>
      <c r="C22" s="23" t="str">
        <f>"205"</f>
        <v>205</v>
      </c>
      <c r="D22" s="23">
        <v>3.42</v>
      </c>
      <c r="E22" s="23">
        <v>0</v>
      </c>
      <c r="F22" s="23">
        <v>5.44</v>
      </c>
      <c r="G22" s="23">
        <v>5.44</v>
      </c>
      <c r="H22" s="23">
        <v>23.71</v>
      </c>
      <c r="I22" s="23">
        <v>150.88034704449998</v>
      </c>
      <c r="J22" s="23">
        <v>0.71</v>
      </c>
      <c r="K22" s="23">
        <v>3.33</v>
      </c>
      <c r="L22" s="23">
        <v>0</v>
      </c>
      <c r="M22" s="23">
        <v>0</v>
      </c>
      <c r="N22" s="23">
        <v>8.41</v>
      </c>
      <c r="O22" s="23">
        <v>11.56</v>
      </c>
      <c r="P22" s="23">
        <v>3.74</v>
      </c>
      <c r="Q22" s="23">
        <v>0</v>
      </c>
      <c r="R22" s="23">
        <v>0</v>
      </c>
      <c r="S22" s="23">
        <v>0.49</v>
      </c>
      <c r="T22" s="23">
        <v>2.38</v>
      </c>
      <c r="U22" s="23">
        <v>219.2</v>
      </c>
      <c r="V22" s="23">
        <v>659.64</v>
      </c>
      <c r="W22" s="23">
        <v>50.23</v>
      </c>
      <c r="X22" s="23">
        <v>46.85</v>
      </c>
      <c r="Y22" s="23">
        <v>92.89</v>
      </c>
      <c r="Z22" s="23">
        <v>1.45</v>
      </c>
      <c r="AA22" s="23">
        <v>0</v>
      </c>
      <c r="AB22" s="23">
        <v>6849.56</v>
      </c>
      <c r="AC22" s="23">
        <v>1294.73</v>
      </c>
      <c r="AD22" s="23">
        <v>2.7</v>
      </c>
      <c r="AE22" s="23">
        <v>0.12</v>
      </c>
      <c r="AF22" s="23">
        <v>0.1</v>
      </c>
      <c r="AG22" s="23">
        <v>1.57</v>
      </c>
      <c r="AH22" s="23">
        <v>2.46</v>
      </c>
      <c r="AI22" s="23">
        <v>14.51</v>
      </c>
      <c r="AJ22" s="20">
        <v>0</v>
      </c>
      <c r="AK22" s="20">
        <v>80.64</v>
      </c>
      <c r="AL22" s="20">
        <v>80.97</v>
      </c>
      <c r="AM22" s="20">
        <v>109.9</v>
      </c>
      <c r="AN22" s="20">
        <v>95.03</v>
      </c>
      <c r="AO22" s="20">
        <v>25.56</v>
      </c>
      <c r="AP22" s="20">
        <v>73.55</v>
      </c>
      <c r="AQ22" s="20">
        <v>25.07</v>
      </c>
      <c r="AR22" s="20">
        <v>83.58</v>
      </c>
      <c r="AS22" s="20">
        <v>106.4</v>
      </c>
      <c r="AT22" s="20">
        <v>176.3</v>
      </c>
      <c r="AU22" s="20">
        <v>209.95</v>
      </c>
      <c r="AV22" s="20">
        <v>35.159999999999997</v>
      </c>
      <c r="AW22" s="20">
        <v>74.28</v>
      </c>
      <c r="AX22" s="20">
        <v>493.23</v>
      </c>
      <c r="AY22" s="20">
        <v>0</v>
      </c>
      <c r="AZ22" s="20">
        <v>90.85</v>
      </c>
      <c r="BA22" s="20">
        <v>76.900000000000006</v>
      </c>
      <c r="BB22" s="20">
        <v>58.41</v>
      </c>
      <c r="BC22" s="20">
        <v>30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0.36</v>
      </c>
      <c r="BL22" s="20">
        <v>0</v>
      </c>
      <c r="BM22" s="20">
        <v>0.22</v>
      </c>
      <c r="BN22" s="20">
        <v>0.02</v>
      </c>
      <c r="BO22" s="20">
        <v>0.04</v>
      </c>
      <c r="BP22" s="20">
        <v>0</v>
      </c>
      <c r="BQ22" s="20">
        <v>0</v>
      </c>
      <c r="BR22" s="20">
        <v>0</v>
      </c>
      <c r="BS22" s="20">
        <v>1.3</v>
      </c>
      <c r="BT22" s="20">
        <v>0</v>
      </c>
      <c r="BU22" s="20">
        <v>0</v>
      </c>
      <c r="BV22" s="20">
        <v>3.03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224.06</v>
      </c>
      <c r="CC22" s="24"/>
      <c r="CD22" s="24"/>
      <c r="CE22" s="20">
        <v>1141.5899999999999</v>
      </c>
      <c r="CF22" s="20"/>
      <c r="CG22" s="20">
        <v>31.59</v>
      </c>
      <c r="CH22" s="20">
        <v>19.04</v>
      </c>
      <c r="CI22" s="20">
        <v>25.31</v>
      </c>
      <c r="CJ22" s="20">
        <v>1454.17</v>
      </c>
      <c r="CK22" s="20">
        <v>551.97</v>
      </c>
      <c r="CL22" s="20">
        <v>1003.07</v>
      </c>
      <c r="CM22" s="20">
        <v>35.69</v>
      </c>
      <c r="CN22" s="20">
        <v>18.36</v>
      </c>
      <c r="CO22" s="20">
        <v>27.05</v>
      </c>
      <c r="CP22" s="20">
        <v>0</v>
      </c>
      <c r="CQ22" s="20">
        <v>0.51</v>
      </c>
      <c r="CR22" s="28"/>
    </row>
    <row r="23" spans="1:96" s="26" customFormat="1" ht="31.5" x14ac:dyDescent="0.25">
      <c r="A23" s="21" t="str">
        <f>"5/9"</f>
        <v>5/9</v>
      </c>
      <c r="B23" s="27" t="s">
        <v>108</v>
      </c>
      <c r="C23" s="23" t="str">
        <f>"130"</f>
        <v>130</v>
      </c>
      <c r="D23" s="23">
        <v>18.39</v>
      </c>
      <c r="E23" s="23">
        <v>16.63</v>
      </c>
      <c r="F23" s="23">
        <v>15.39</v>
      </c>
      <c r="G23" s="23">
        <v>2.11</v>
      </c>
      <c r="H23" s="23">
        <v>10.55</v>
      </c>
      <c r="I23" s="23">
        <v>254.80027300000003</v>
      </c>
      <c r="J23" s="23">
        <v>4.57</v>
      </c>
      <c r="K23" s="23">
        <v>1.69</v>
      </c>
      <c r="L23" s="23">
        <v>0</v>
      </c>
      <c r="M23" s="23">
        <v>0</v>
      </c>
      <c r="N23" s="23">
        <v>0.24</v>
      </c>
      <c r="O23" s="23">
        <v>10.11</v>
      </c>
      <c r="P23" s="23">
        <v>0.19</v>
      </c>
      <c r="Q23" s="23">
        <v>0</v>
      </c>
      <c r="R23" s="23">
        <v>0</v>
      </c>
      <c r="S23" s="23">
        <v>0</v>
      </c>
      <c r="T23" s="23">
        <v>1.75</v>
      </c>
      <c r="U23" s="23">
        <v>271.24</v>
      </c>
      <c r="V23" s="23">
        <v>164.08</v>
      </c>
      <c r="W23" s="23">
        <v>16.850000000000001</v>
      </c>
      <c r="X23" s="23">
        <v>16.46</v>
      </c>
      <c r="Y23" s="23">
        <v>139.18</v>
      </c>
      <c r="Z23" s="23">
        <v>1.54</v>
      </c>
      <c r="AA23" s="23">
        <v>53.87</v>
      </c>
      <c r="AB23" s="23">
        <v>9.6199999999999992</v>
      </c>
      <c r="AC23" s="23">
        <v>69.260000000000005</v>
      </c>
      <c r="AD23" s="23">
        <v>1.7</v>
      </c>
      <c r="AE23" s="23">
        <v>7.0000000000000007E-2</v>
      </c>
      <c r="AF23" s="23">
        <v>0.13</v>
      </c>
      <c r="AG23" s="23">
        <v>6.72</v>
      </c>
      <c r="AH23" s="23">
        <v>12.18</v>
      </c>
      <c r="AI23" s="23">
        <v>0.35</v>
      </c>
      <c r="AJ23" s="20">
        <v>0</v>
      </c>
      <c r="AK23" s="20">
        <v>883.68</v>
      </c>
      <c r="AL23" s="20">
        <v>715.9</v>
      </c>
      <c r="AM23" s="20">
        <v>1424.16</v>
      </c>
      <c r="AN23" s="20">
        <v>1488.37</v>
      </c>
      <c r="AO23" s="20">
        <v>456.47</v>
      </c>
      <c r="AP23" s="20">
        <v>833.67</v>
      </c>
      <c r="AQ23" s="20">
        <v>286.68</v>
      </c>
      <c r="AR23" s="20">
        <v>771.43</v>
      </c>
      <c r="AS23" s="20">
        <v>1112.3599999999999</v>
      </c>
      <c r="AT23" s="20">
        <v>1197.0899999999999</v>
      </c>
      <c r="AU23" s="20">
        <v>1555.05</v>
      </c>
      <c r="AV23" s="20">
        <v>479.08</v>
      </c>
      <c r="AW23" s="20">
        <v>1317.3</v>
      </c>
      <c r="AX23" s="20">
        <v>2881.48</v>
      </c>
      <c r="AY23" s="20">
        <v>138</v>
      </c>
      <c r="AZ23" s="20">
        <v>970.14</v>
      </c>
      <c r="BA23" s="20">
        <v>862.24</v>
      </c>
      <c r="BB23" s="20">
        <v>633</v>
      </c>
      <c r="BC23" s="20">
        <v>242.21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0.14000000000000001</v>
      </c>
      <c r="BL23" s="20">
        <v>0</v>
      </c>
      <c r="BM23" s="20">
        <v>0.08</v>
      </c>
      <c r="BN23" s="20">
        <v>0.01</v>
      </c>
      <c r="BO23" s="20">
        <v>0.01</v>
      </c>
      <c r="BP23" s="20">
        <v>0</v>
      </c>
      <c r="BQ23" s="20">
        <v>0</v>
      </c>
      <c r="BR23" s="20">
        <v>0</v>
      </c>
      <c r="BS23" s="20">
        <v>0.48</v>
      </c>
      <c r="BT23" s="20">
        <v>0</v>
      </c>
      <c r="BU23" s="20">
        <v>0</v>
      </c>
      <c r="BV23" s="20">
        <v>1.22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100.06</v>
      </c>
      <c r="CC23" s="24"/>
      <c r="CD23" s="24"/>
      <c r="CE23" s="20">
        <v>55.48</v>
      </c>
      <c r="CF23" s="20"/>
      <c r="CG23" s="20">
        <v>50.94</v>
      </c>
      <c r="CH23" s="20">
        <v>24.16</v>
      </c>
      <c r="CI23" s="20">
        <v>37.549999999999997</v>
      </c>
      <c r="CJ23" s="20">
        <v>5460.53</v>
      </c>
      <c r="CK23" s="20">
        <v>3316.53</v>
      </c>
      <c r="CL23" s="20">
        <v>4388.53</v>
      </c>
      <c r="CM23" s="20">
        <v>36.43</v>
      </c>
      <c r="CN23" s="20">
        <v>27.43</v>
      </c>
      <c r="CO23" s="20">
        <v>32.01</v>
      </c>
      <c r="CP23" s="20">
        <v>0</v>
      </c>
      <c r="CQ23" s="20">
        <v>0.65</v>
      </c>
      <c r="CR23" s="28"/>
    </row>
    <row r="24" spans="1:96" s="26" customFormat="1" x14ac:dyDescent="0.25">
      <c r="A24" s="21" t="str">
        <f>"7/10"</f>
        <v>7/10</v>
      </c>
      <c r="B24" s="27" t="s">
        <v>110</v>
      </c>
      <c r="C24" s="23" t="str">
        <f>"200"</f>
        <v>200</v>
      </c>
      <c r="D24" s="23">
        <v>0.16</v>
      </c>
      <c r="E24" s="23">
        <v>0</v>
      </c>
      <c r="F24" s="23">
        <v>0.04</v>
      </c>
      <c r="G24" s="23">
        <v>0.04</v>
      </c>
      <c r="H24" s="23">
        <v>12.2</v>
      </c>
      <c r="I24" s="23">
        <v>47.687819999999995</v>
      </c>
      <c r="J24" s="23">
        <v>0</v>
      </c>
      <c r="K24" s="23">
        <v>0</v>
      </c>
      <c r="L24" s="23">
        <v>0</v>
      </c>
      <c r="M24" s="23">
        <v>0</v>
      </c>
      <c r="N24" s="23">
        <v>11.84</v>
      </c>
      <c r="O24" s="23">
        <v>0.02</v>
      </c>
      <c r="P24" s="23">
        <v>0.34</v>
      </c>
      <c r="Q24" s="23">
        <v>0</v>
      </c>
      <c r="R24" s="23">
        <v>0</v>
      </c>
      <c r="S24" s="23">
        <v>0.32</v>
      </c>
      <c r="T24" s="23">
        <v>0.13</v>
      </c>
      <c r="U24" s="23">
        <v>4.0599999999999996</v>
      </c>
      <c r="V24" s="23">
        <v>50.99</v>
      </c>
      <c r="W24" s="23">
        <v>7.47</v>
      </c>
      <c r="X24" s="23">
        <v>4.9400000000000004</v>
      </c>
      <c r="Y24" s="23">
        <v>5.58</v>
      </c>
      <c r="Z24" s="23">
        <v>0.13</v>
      </c>
      <c r="AA24" s="23">
        <v>0</v>
      </c>
      <c r="AB24" s="23">
        <v>18</v>
      </c>
      <c r="AC24" s="23">
        <v>3.4</v>
      </c>
      <c r="AD24" s="23">
        <v>0.06</v>
      </c>
      <c r="AE24" s="23">
        <v>0.01</v>
      </c>
      <c r="AF24" s="23">
        <v>0.01</v>
      </c>
      <c r="AG24" s="23">
        <v>7.0000000000000007E-2</v>
      </c>
      <c r="AH24" s="23">
        <v>0.1</v>
      </c>
      <c r="AI24" s="23">
        <v>1.2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226.89</v>
      </c>
      <c r="CC24" s="24"/>
      <c r="CD24" s="24"/>
      <c r="CE24" s="20">
        <v>3</v>
      </c>
      <c r="CF24" s="20"/>
      <c r="CG24" s="20">
        <v>4.79</v>
      </c>
      <c r="CH24" s="20">
        <v>4.79</v>
      </c>
      <c r="CI24" s="20">
        <v>4.79</v>
      </c>
      <c r="CJ24" s="20">
        <v>545</v>
      </c>
      <c r="CK24" s="20">
        <v>208.6</v>
      </c>
      <c r="CL24" s="20">
        <v>376.8</v>
      </c>
      <c r="CM24" s="20">
        <v>50.96</v>
      </c>
      <c r="CN24" s="20">
        <v>30.26</v>
      </c>
      <c r="CO24" s="20">
        <v>40.61</v>
      </c>
      <c r="CP24" s="20">
        <v>10</v>
      </c>
      <c r="CQ24" s="20">
        <v>0</v>
      </c>
      <c r="CR24" s="28"/>
    </row>
    <row r="25" spans="1:96" s="20" customFormat="1" x14ac:dyDescent="0.25">
      <c r="A25" s="21" t="str">
        <f>"1/1"</f>
        <v>1/1</v>
      </c>
      <c r="B25" s="27" t="s">
        <v>111</v>
      </c>
      <c r="C25" s="23" t="str">
        <f>"100"</f>
        <v>100</v>
      </c>
      <c r="D25" s="23">
        <v>3.04</v>
      </c>
      <c r="E25" s="23">
        <v>0</v>
      </c>
      <c r="F25" s="23">
        <v>4.1100000000000003</v>
      </c>
      <c r="G25" s="23">
        <v>4.1100000000000003</v>
      </c>
      <c r="H25" s="23">
        <v>11.17</v>
      </c>
      <c r="I25" s="23">
        <v>84.205519999999993</v>
      </c>
      <c r="J25" s="23">
        <v>0.5</v>
      </c>
      <c r="K25" s="23">
        <v>2.6</v>
      </c>
      <c r="L25" s="23">
        <v>0</v>
      </c>
      <c r="M25" s="23">
        <v>0</v>
      </c>
      <c r="N25" s="23">
        <v>3.23</v>
      </c>
      <c r="O25" s="23">
        <v>3.14</v>
      </c>
      <c r="P25" s="23">
        <v>4.8</v>
      </c>
      <c r="Q25" s="23">
        <v>0</v>
      </c>
      <c r="R25" s="23">
        <v>0</v>
      </c>
      <c r="S25" s="23">
        <v>0.1</v>
      </c>
      <c r="T25" s="23">
        <v>1.27</v>
      </c>
      <c r="U25" s="23">
        <v>352.8</v>
      </c>
      <c r="V25" s="23">
        <v>97.02</v>
      </c>
      <c r="W25" s="23">
        <v>19.600000000000001</v>
      </c>
      <c r="X25" s="23">
        <v>20.58</v>
      </c>
      <c r="Y25" s="23">
        <v>60.84</v>
      </c>
      <c r="Z25" s="23">
        <v>0.69</v>
      </c>
      <c r="AA25" s="23">
        <v>0</v>
      </c>
      <c r="AB25" s="23">
        <v>294</v>
      </c>
      <c r="AC25" s="23">
        <v>50</v>
      </c>
      <c r="AD25" s="23">
        <v>1.96</v>
      </c>
      <c r="AE25" s="23">
        <v>0.11</v>
      </c>
      <c r="AF25" s="23">
        <v>0.05</v>
      </c>
      <c r="AG25" s="23">
        <v>0.69</v>
      </c>
      <c r="AH25" s="23">
        <v>1.3</v>
      </c>
      <c r="AI25" s="23">
        <v>9.8000000000000007</v>
      </c>
      <c r="AJ25" s="20">
        <v>0</v>
      </c>
      <c r="AK25" s="20">
        <v>156.80000000000001</v>
      </c>
      <c r="AL25" s="20">
        <v>137.19999999999999</v>
      </c>
      <c r="AM25" s="20">
        <v>225.4</v>
      </c>
      <c r="AN25" s="20">
        <v>225.4</v>
      </c>
      <c r="AO25" s="20">
        <v>29.4</v>
      </c>
      <c r="AP25" s="20">
        <v>147</v>
      </c>
      <c r="AQ25" s="20">
        <v>35.28</v>
      </c>
      <c r="AR25" s="20">
        <v>127.4</v>
      </c>
      <c r="AS25" s="20">
        <v>137.19999999999999</v>
      </c>
      <c r="AT25" s="20">
        <v>336.14</v>
      </c>
      <c r="AU25" s="20">
        <v>460.6</v>
      </c>
      <c r="AV25" s="20">
        <v>62.72</v>
      </c>
      <c r="AW25" s="20">
        <v>156.80000000000001</v>
      </c>
      <c r="AX25" s="20">
        <v>343</v>
      </c>
      <c r="AY25" s="20">
        <v>0</v>
      </c>
      <c r="AZ25" s="20">
        <v>149.94</v>
      </c>
      <c r="BA25" s="20">
        <v>159.74</v>
      </c>
      <c r="BB25" s="20">
        <v>98</v>
      </c>
      <c r="BC25" s="20">
        <v>28.42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0.24</v>
      </c>
      <c r="BL25" s="20">
        <v>0</v>
      </c>
      <c r="BM25" s="20">
        <v>0.16</v>
      </c>
      <c r="BN25" s="20">
        <v>0.01</v>
      </c>
      <c r="BO25" s="20">
        <v>0.03</v>
      </c>
      <c r="BP25" s="20">
        <v>0</v>
      </c>
      <c r="BQ25" s="20">
        <v>0</v>
      </c>
      <c r="BR25" s="20">
        <v>0</v>
      </c>
      <c r="BS25" s="20">
        <v>0.93</v>
      </c>
      <c r="BT25" s="20">
        <v>0</v>
      </c>
      <c r="BU25" s="20">
        <v>0</v>
      </c>
      <c r="BV25" s="20">
        <v>2.31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83.9</v>
      </c>
      <c r="CC25" s="24"/>
      <c r="CD25" s="24"/>
      <c r="CE25" s="20">
        <v>49</v>
      </c>
      <c r="CG25" s="20">
        <v>8.16</v>
      </c>
      <c r="CH25" s="20">
        <v>2.04</v>
      </c>
      <c r="CI25" s="20">
        <v>5.0999999999999996</v>
      </c>
      <c r="CJ25" s="20">
        <v>858</v>
      </c>
      <c r="CK25" s="20">
        <v>203.28</v>
      </c>
      <c r="CL25" s="20">
        <v>530.64</v>
      </c>
      <c r="CM25" s="20">
        <v>16.78</v>
      </c>
      <c r="CN25" s="20">
        <v>13.45</v>
      </c>
      <c r="CO25" s="20">
        <v>15.12</v>
      </c>
      <c r="CP25" s="20">
        <v>0</v>
      </c>
      <c r="CQ25" s="20">
        <v>0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36.159999999999997</v>
      </c>
      <c r="E26" s="33">
        <v>16.63</v>
      </c>
      <c r="F26" s="33">
        <v>31.73</v>
      </c>
      <c r="G26" s="33">
        <v>19.22</v>
      </c>
      <c r="H26" s="33">
        <v>136.87</v>
      </c>
      <c r="I26" s="33">
        <v>949.71</v>
      </c>
      <c r="J26" s="33">
        <v>6.7</v>
      </c>
      <c r="K26" s="33">
        <v>11.52</v>
      </c>
      <c r="L26" s="33">
        <v>0</v>
      </c>
      <c r="M26" s="33">
        <v>0</v>
      </c>
      <c r="N26" s="33">
        <v>35.299999999999997</v>
      </c>
      <c r="O26" s="33">
        <v>84.26</v>
      </c>
      <c r="P26" s="33">
        <v>17.309999999999999</v>
      </c>
      <c r="Q26" s="33">
        <v>0</v>
      </c>
      <c r="R26" s="33">
        <v>0</v>
      </c>
      <c r="S26" s="33">
        <v>1.75</v>
      </c>
      <c r="T26" s="33">
        <v>10.56</v>
      </c>
      <c r="U26" s="33">
        <v>1487.86</v>
      </c>
      <c r="V26" s="33">
        <v>1625.17</v>
      </c>
      <c r="W26" s="33">
        <v>154.21</v>
      </c>
      <c r="X26" s="33">
        <v>148.51</v>
      </c>
      <c r="Y26" s="33">
        <v>462.65</v>
      </c>
      <c r="Z26" s="33">
        <v>7.71</v>
      </c>
      <c r="AA26" s="33">
        <v>53.87</v>
      </c>
      <c r="AB26" s="33">
        <v>8340.9599999999991</v>
      </c>
      <c r="AC26" s="33">
        <v>1661.16</v>
      </c>
      <c r="AD26" s="33">
        <v>10.11</v>
      </c>
      <c r="AE26" s="33">
        <v>0.48</v>
      </c>
      <c r="AF26" s="33">
        <v>0.4</v>
      </c>
      <c r="AG26" s="33">
        <v>10.26</v>
      </c>
      <c r="AH26" s="33">
        <v>18.71</v>
      </c>
      <c r="AI26" s="33">
        <v>34.020000000000003</v>
      </c>
      <c r="AJ26" s="34">
        <v>0</v>
      </c>
      <c r="AK26" s="34">
        <v>1601.05</v>
      </c>
      <c r="AL26" s="34">
        <v>1390.75</v>
      </c>
      <c r="AM26" s="34">
        <v>2461.89</v>
      </c>
      <c r="AN26" s="34">
        <v>2166.86</v>
      </c>
      <c r="AO26" s="34">
        <v>660.18</v>
      </c>
      <c r="AP26" s="34">
        <v>1380.11</v>
      </c>
      <c r="AQ26" s="34">
        <v>470.04</v>
      </c>
      <c r="AR26" s="34">
        <v>1523</v>
      </c>
      <c r="AS26" s="34">
        <v>1759.76</v>
      </c>
      <c r="AT26" s="34">
        <v>2247.92</v>
      </c>
      <c r="AU26" s="34">
        <v>2985.16</v>
      </c>
      <c r="AV26" s="34">
        <v>768.07</v>
      </c>
      <c r="AW26" s="34">
        <v>1959.22</v>
      </c>
      <c r="AX26" s="34">
        <v>6438.98</v>
      </c>
      <c r="AY26" s="34">
        <v>138</v>
      </c>
      <c r="AZ26" s="34">
        <v>2050.9499999999998</v>
      </c>
      <c r="BA26" s="34">
        <v>1542.5</v>
      </c>
      <c r="BB26" s="34">
        <v>1087.5899999999999</v>
      </c>
      <c r="BC26" s="34">
        <v>505.36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1.25</v>
      </c>
      <c r="BL26" s="34">
        <v>0</v>
      </c>
      <c r="BM26" s="34">
        <v>0.69</v>
      </c>
      <c r="BN26" s="34">
        <v>0.06</v>
      </c>
      <c r="BO26" s="34">
        <v>0.11</v>
      </c>
      <c r="BP26" s="34">
        <v>0</v>
      </c>
      <c r="BQ26" s="34">
        <v>0</v>
      </c>
      <c r="BR26" s="34">
        <v>0.02</v>
      </c>
      <c r="BS26" s="34">
        <v>4.1500000000000004</v>
      </c>
      <c r="BT26" s="34">
        <v>0</v>
      </c>
      <c r="BU26" s="34">
        <v>0</v>
      </c>
      <c r="BV26" s="34">
        <v>10.64</v>
      </c>
      <c r="BW26" s="34">
        <v>0.06</v>
      </c>
      <c r="BX26" s="34">
        <v>0</v>
      </c>
      <c r="BY26" s="34">
        <v>0</v>
      </c>
      <c r="BZ26" s="34">
        <v>0</v>
      </c>
      <c r="CA26" s="34">
        <v>0</v>
      </c>
      <c r="CB26" s="34">
        <v>1063.23</v>
      </c>
      <c r="CC26" s="25"/>
      <c r="CD26" s="25">
        <f>$I$26/$I$27*100</f>
        <v>58.942070181100505</v>
      </c>
      <c r="CE26" s="34">
        <v>1444.03</v>
      </c>
      <c r="CF26" s="34"/>
      <c r="CG26" s="34">
        <v>117.61</v>
      </c>
      <c r="CH26" s="34">
        <v>66.069999999999993</v>
      </c>
      <c r="CI26" s="34">
        <v>91.84</v>
      </c>
      <c r="CJ26" s="34">
        <v>10252.69</v>
      </c>
      <c r="CK26" s="34">
        <v>5022.72</v>
      </c>
      <c r="CL26" s="34">
        <v>7637.71</v>
      </c>
      <c r="CM26" s="34">
        <v>183.6</v>
      </c>
      <c r="CN26" s="34">
        <v>116.54</v>
      </c>
      <c r="CO26" s="34">
        <v>150.18</v>
      </c>
      <c r="CP26" s="34">
        <v>11.56</v>
      </c>
      <c r="CQ26" s="34">
        <v>1.76</v>
      </c>
    </row>
    <row r="27" spans="1:96" s="30" customFormat="1" x14ac:dyDescent="0.25">
      <c r="A27" s="31"/>
      <c r="B27" s="32" t="s">
        <v>117</v>
      </c>
      <c r="C27" s="33"/>
      <c r="D27" s="33">
        <v>57.38</v>
      </c>
      <c r="E27" s="33">
        <v>21.79</v>
      </c>
      <c r="F27" s="33">
        <v>48.38</v>
      </c>
      <c r="G27" s="33">
        <v>31.45</v>
      </c>
      <c r="H27" s="33">
        <v>247.07</v>
      </c>
      <c r="I27" s="33">
        <v>1611.26</v>
      </c>
      <c r="J27" s="33">
        <v>9.6199999999999992</v>
      </c>
      <c r="K27" s="33">
        <v>17.28</v>
      </c>
      <c r="L27" s="33">
        <v>0</v>
      </c>
      <c r="M27" s="33">
        <v>0</v>
      </c>
      <c r="N27" s="33">
        <v>53.02</v>
      </c>
      <c r="O27" s="33">
        <v>165.82</v>
      </c>
      <c r="P27" s="33">
        <v>28.23</v>
      </c>
      <c r="Q27" s="33">
        <v>0</v>
      </c>
      <c r="R27" s="33">
        <v>0</v>
      </c>
      <c r="S27" s="33">
        <v>2.83</v>
      </c>
      <c r="T27" s="33">
        <v>15.05</v>
      </c>
      <c r="U27" s="33">
        <v>2044.74</v>
      </c>
      <c r="V27" s="33">
        <v>2278.38</v>
      </c>
      <c r="W27" s="33">
        <v>217.82</v>
      </c>
      <c r="X27" s="33">
        <v>307.2</v>
      </c>
      <c r="Y27" s="33">
        <v>780.18</v>
      </c>
      <c r="Z27" s="33">
        <v>16.09</v>
      </c>
      <c r="AA27" s="33">
        <v>154.05000000000001</v>
      </c>
      <c r="AB27" s="33">
        <v>8402.0499999999993</v>
      </c>
      <c r="AC27" s="33">
        <v>1772.03</v>
      </c>
      <c r="AD27" s="33">
        <v>15.52</v>
      </c>
      <c r="AE27" s="33">
        <v>0.85</v>
      </c>
      <c r="AF27" s="33">
        <v>0.74</v>
      </c>
      <c r="AG27" s="33">
        <v>13.57</v>
      </c>
      <c r="AH27" s="33">
        <v>26.81</v>
      </c>
      <c r="AI27" s="33">
        <v>44.8</v>
      </c>
      <c r="AJ27" s="34">
        <v>0</v>
      </c>
      <c r="AK27" s="34">
        <v>2649.59</v>
      </c>
      <c r="AL27" s="34">
        <v>2270.17</v>
      </c>
      <c r="AM27" s="34">
        <v>3947.19</v>
      </c>
      <c r="AN27" s="34">
        <v>3092.39</v>
      </c>
      <c r="AO27" s="34">
        <v>1160.33</v>
      </c>
      <c r="AP27" s="34">
        <v>2118.73</v>
      </c>
      <c r="AQ27" s="34">
        <v>752.31</v>
      </c>
      <c r="AR27" s="34">
        <v>2551.2600000000002</v>
      </c>
      <c r="AS27" s="34">
        <v>2691.55</v>
      </c>
      <c r="AT27" s="34">
        <v>3657.22</v>
      </c>
      <c r="AU27" s="34">
        <v>4584.09</v>
      </c>
      <c r="AV27" s="34">
        <v>1256.95</v>
      </c>
      <c r="AW27" s="34">
        <v>2884.22</v>
      </c>
      <c r="AX27" s="34">
        <v>10736.63</v>
      </c>
      <c r="AY27" s="34">
        <v>144.66</v>
      </c>
      <c r="AZ27" s="34">
        <v>3196.98</v>
      </c>
      <c r="BA27" s="34">
        <v>2658.44</v>
      </c>
      <c r="BB27" s="34">
        <v>1763.89</v>
      </c>
      <c r="BC27" s="34">
        <v>999.85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2.2400000000000002</v>
      </c>
      <c r="BL27" s="34">
        <v>0</v>
      </c>
      <c r="BM27" s="34">
        <v>1.08</v>
      </c>
      <c r="BN27" s="34">
        <v>0.09</v>
      </c>
      <c r="BO27" s="34">
        <v>0.17</v>
      </c>
      <c r="BP27" s="34">
        <v>0</v>
      </c>
      <c r="BQ27" s="34">
        <v>0</v>
      </c>
      <c r="BR27" s="34">
        <v>0.04</v>
      </c>
      <c r="BS27" s="34">
        <v>7</v>
      </c>
      <c r="BT27" s="34">
        <v>0.01</v>
      </c>
      <c r="BU27" s="34">
        <v>0</v>
      </c>
      <c r="BV27" s="34">
        <v>16.82</v>
      </c>
      <c r="BW27" s="34">
        <v>0.15</v>
      </c>
      <c r="BX27" s="34">
        <v>0</v>
      </c>
      <c r="BY27" s="34">
        <v>0</v>
      </c>
      <c r="BZ27" s="34">
        <v>0</v>
      </c>
      <c r="CA27" s="34">
        <v>0</v>
      </c>
      <c r="CB27" s="34">
        <v>1669.29</v>
      </c>
      <c r="CC27" s="25"/>
      <c r="CD27" s="25"/>
      <c r="CE27" s="34">
        <v>1554.39</v>
      </c>
      <c r="CF27" s="34"/>
      <c r="CG27" s="34">
        <v>182.9</v>
      </c>
      <c r="CH27" s="34">
        <v>107.69</v>
      </c>
      <c r="CI27" s="34">
        <v>145.29</v>
      </c>
      <c r="CJ27" s="34">
        <v>18278.37</v>
      </c>
      <c r="CK27" s="34">
        <v>8783.1299999999992</v>
      </c>
      <c r="CL27" s="34">
        <v>13530.75</v>
      </c>
      <c r="CM27" s="34">
        <v>356.67</v>
      </c>
      <c r="CN27" s="34">
        <v>250.59</v>
      </c>
      <c r="CO27" s="34">
        <v>304.05</v>
      </c>
      <c r="CP27" s="34">
        <v>18.28</v>
      </c>
      <c r="CQ27" s="34">
        <v>2.99</v>
      </c>
    </row>
    <row r="28" spans="1:96" ht="47.25" x14ac:dyDescent="0.25">
      <c r="A28" s="21"/>
      <c r="B28" s="27" t="s">
        <v>193</v>
      </c>
      <c r="C28" s="23"/>
      <c r="D28" s="23">
        <v>54</v>
      </c>
      <c r="E28" s="23">
        <v>0</v>
      </c>
      <c r="F28" s="23">
        <v>55.2</v>
      </c>
      <c r="G28" s="23">
        <v>0</v>
      </c>
      <c r="H28" s="23">
        <v>229.79999999999998</v>
      </c>
      <c r="I28" s="23">
        <v>1632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540</v>
      </c>
      <c r="AD28" s="23">
        <v>0</v>
      </c>
      <c r="AE28" s="23">
        <v>0.84</v>
      </c>
      <c r="AF28" s="23">
        <v>0.96</v>
      </c>
      <c r="AG28" s="23"/>
      <c r="AH28" s="23"/>
      <c r="AI28" s="23">
        <v>42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v>0</v>
      </c>
      <c r="CJ28" s="20"/>
      <c r="CK28" s="20"/>
      <c r="CL28" s="20">
        <v>0</v>
      </c>
      <c r="CM28" s="20"/>
      <c r="CN28" s="20"/>
      <c r="CO28" s="20">
        <v>0</v>
      </c>
      <c r="CP28" s="20"/>
      <c r="CQ28" s="20"/>
    </row>
    <row r="29" spans="1:96" x14ac:dyDescent="0.25">
      <c r="A29" s="21"/>
      <c r="B29" s="27" t="s">
        <v>119</v>
      </c>
      <c r="C29" s="23"/>
      <c r="D29" s="23">
        <f t="shared" ref="D29:I29" si="0">D27-D28</f>
        <v>3.3800000000000026</v>
      </c>
      <c r="E29" s="23">
        <f t="shared" si="0"/>
        <v>21.79</v>
      </c>
      <c r="F29" s="23">
        <f t="shared" si="0"/>
        <v>-6.82</v>
      </c>
      <c r="G29" s="23">
        <f t="shared" si="0"/>
        <v>31.45</v>
      </c>
      <c r="H29" s="23">
        <f t="shared" si="0"/>
        <v>17.27000000000001</v>
      </c>
      <c r="I29" s="23">
        <f t="shared" si="0"/>
        <v>-20.740000000000009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ref="V29:AF29" si="1">V27-V28</f>
        <v>2278.38</v>
      </c>
      <c r="W29" s="23">
        <f t="shared" si="1"/>
        <v>217.82</v>
      </c>
      <c r="X29" s="23">
        <f t="shared" si="1"/>
        <v>307.2</v>
      </c>
      <c r="Y29" s="23">
        <f t="shared" si="1"/>
        <v>780.18</v>
      </c>
      <c r="Z29" s="23">
        <f t="shared" si="1"/>
        <v>16.09</v>
      </c>
      <c r="AA29" s="23">
        <f t="shared" si="1"/>
        <v>154.05000000000001</v>
      </c>
      <c r="AB29" s="23">
        <f t="shared" si="1"/>
        <v>8402.0499999999993</v>
      </c>
      <c r="AC29" s="23">
        <f t="shared" si="1"/>
        <v>1232.03</v>
      </c>
      <c r="AD29" s="23">
        <f t="shared" si="1"/>
        <v>15.52</v>
      </c>
      <c r="AE29" s="23">
        <f t="shared" si="1"/>
        <v>1.0000000000000009E-2</v>
      </c>
      <c r="AF29" s="23">
        <f t="shared" si="1"/>
        <v>-0.21999999999999997</v>
      </c>
      <c r="AG29" s="23"/>
      <c r="AH29" s="23"/>
      <c r="AI29" s="23">
        <f>AI27-AI28</f>
        <v>2.7999999999999972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>
        <f>CI27-CI28</f>
        <v>145.29</v>
      </c>
      <c r="CJ29" s="20"/>
      <c r="CK29" s="20"/>
      <c r="CL29" s="20">
        <f>CL27-CL28</f>
        <v>13530.75</v>
      </c>
      <c r="CM29" s="20"/>
      <c r="CN29" s="20"/>
      <c r="CO29" s="20">
        <f>CO27-CO28</f>
        <v>304.05</v>
      </c>
      <c r="CP29" s="20"/>
      <c r="CQ29" s="20"/>
    </row>
    <row r="30" spans="1:96" ht="31.5" x14ac:dyDescent="0.25">
      <c r="A30" s="21"/>
      <c r="B30" s="27" t="s">
        <v>120</v>
      </c>
      <c r="C30" s="23"/>
      <c r="D30" s="23">
        <v>15</v>
      </c>
      <c r="E30" s="23"/>
      <c r="F30" s="23">
        <v>28</v>
      </c>
      <c r="G30" s="23"/>
      <c r="H30" s="23">
        <v>57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50</v>
      </c>
      <c r="F4" s="50"/>
      <c r="G4" s="49">
        <v>111.95049999999999</v>
      </c>
      <c r="H4" s="49">
        <v>3.31</v>
      </c>
      <c r="I4" s="49">
        <v>0.33</v>
      </c>
      <c r="J4" s="51">
        <v>23.45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122</v>
      </c>
      <c r="D6" s="55" t="s">
        <v>103</v>
      </c>
      <c r="E6" s="56">
        <v>100</v>
      </c>
      <c r="F6" s="57"/>
      <c r="G6" s="56">
        <v>48.68</v>
      </c>
      <c r="H6" s="56">
        <v>0.4</v>
      </c>
      <c r="I6" s="56">
        <v>0.4</v>
      </c>
      <c r="J6" s="58">
        <v>11.6</v>
      </c>
    </row>
    <row r="7" spans="1:10" x14ac:dyDescent="0.25">
      <c r="A7" s="52"/>
      <c r="B7" s="59" t="s">
        <v>139</v>
      </c>
      <c r="C7" s="54" t="s">
        <v>138</v>
      </c>
      <c r="D7" s="55" t="s">
        <v>99</v>
      </c>
      <c r="E7" s="56">
        <v>300</v>
      </c>
      <c r="F7" s="57"/>
      <c r="G7" s="56">
        <v>301.99283099999997</v>
      </c>
      <c r="H7" s="56">
        <v>9.08</v>
      </c>
      <c r="I7" s="56">
        <v>9.7200000000000006</v>
      </c>
      <c r="J7" s="58">
        <v>47.58</v>
      </c>
    </row>
    <row r="8" spans="1:10" x14ac:dyDescent="0.25">
      <c r="A8" s="52"/>
      <c r="B8" s="59" t="s">
        <v>140</v>
      </c>
      <c r="C8" s="54" t="s">
        <v>240</v>
      </c>
      <c r="D8" s="55" t="s">
        <v>239</v>
      </c>
      <c r="E8" s="56">
        <v>40</v>
      </c>
      <c r="F8" s="57"/>
      <c r="G8" s="56">
        <v>115.61703424</v>
      </c>
      <c r="H8" s="56">
        <v>3.24</v>
      </c>
      <c r="I8" s="56">
        <v>1.58</v>
      </c>
      <c r="J8" s="58">
        <v>22.23</v>
      </c>
    </row>
    <row r="9" spans="1:10" x14ac:dyDescent="0.25">
      <c r="A9" s="52"/>
      <c r="B9" s="53"/>
      <c r="C9" s="54" t="s">
        <v>177</v>
      </c>
      <c r="D9" s="55" t="s">
        <v>169</v>
      </c>
      <c r="E9" s="56">
        <v>40</v>
      </c>
      <c r="F9" s="57"/>
      <c r="G9" s="56">
        <v>62.783999999999999</v>
      </c>
      <c r="H9" s="56">
        <v>5.08</v>
      </c>
      <c r="I9" s="56">
        <v>4.5999999999999996</v>
      </c>
      <c r="J9" s="58">
        <v>0.28000000000000003</v>
      </c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145</v>
      </c>
      <c r="D14" s="70" t="s">
        <v>107</v>
      </c>
      <c r="E14" s="71">
        <v>300</v>
      </c>
      <c r="F14" s="72"/>
      <c r="G14" s="71">
        <v>134.89704623999998</v>
      </c>
      <c r="H14" s="71">
        <v>2.44</v>
      </c>
      <c r="I14" s="71">
        <v>5.56</v>
      </c>
      <c r="J14" s="73">
        <v>20.46</v>
      </c>
    </row>
    <row r="15" spans="1:10" x14ac:dyDescent="0.25">
      <c r="A15" s="52"/>
      <c r="B15" s="59" t="s">
        <v>143</v>
      </c>
      <c r="C15" s="54" t="s">
        <v>122</v>
      </c>
      <c r="D15" s="55" t="s">
        <v>97</v>
      </c>
      <c r="E15" s="56">
        <v>60</v>
      </c>
      <c r="F15" s="57"/>
      <c r="G15" s="56">
        <v>161.20872</v>
      </c>
      <c r="H15" s="56">
        <v>4.76</v>
      </c>
      <c r="I15" s="56">
        <v>0.47</v>
      </c>
      <c r="J15" s="58">
        <v>33.770000000000003</v>
      </c>
    </row>
    <row r="16" spans="1:10" x14ac:dyDescent="0.25">
      <c r="A16" s="52"/>
      <c r="B16" s="59" t="s">
        <v>144</v>
      </c>
      <c r="C16" s="54" t="s">
        <v>122</v>
      </c>
      <c r="D16" s="55" t="s">
        <v>106</v>
      </c>
      <c r="E16" s="56">
        <v>60</v>
      </c>
      <c r="F16" s="57"/>
      <c r="G16" s="56">
        <v>116.02799999999999</v>
      </c>
      <c r="H16" s="56">
        <v>3.96</v>
      </c>
      <c r="I16" s="56">
        <v>0.72</v>
      </c>
      <c r="J16" s="58">
        <v>25.02</v>
      </c>
    </row>
    <row r="17" spans="1:10" x14ac:dyDescent="0.25">
      <c r="A17" s="52"/>
      <c r="B17" s="59" t="s">
        <v>146</v>
      </c>
      <c r="C17" s="54" t="s">
        <v>149</v>
      </c>
      <c r="D17" s="55" t="s">
        <v>109</v>
      </c>
      <c r="E17" s="56">
        <v>205</v>
      </c>
      <c r="F17" s="57"/>
      <c r="G17" s="56">
        <v>150.88034704449998</v>
      </c>
      <c r="H17" s="56">
        <v>3.42</v>
      </c>
      <c r="I17" s="56">
        <v>5.44</v>
      </c>
      <c r="J17" s="58">
        <v>23.71</v>
      </c>
    </row>
    <row r="18" spans="1:10" x14ac:dyDescent="0.25">
      <c r="A18" s="52"/>
      <c r="B18" s="59" t="s">
        <v>148</v>
      </c>
      <c r="C18" s="54" t="s">
        <v>147</v>
      </c>
      <c r="D18" s="55" t="s">
        <v>108</v>
      </c>
      <c r="E18" s="56">
        <v>130</v>
      </c>
      <c r="F18" s="57"/>
      <c r="G18" s="56">
        <v>254.80027300000003</v>
      </c>
      <c r="H18" s="56">
        <v>18.39</v>
      </c>
      <c r="I18" s="56">
        <v>15.39</v>
      </c>
      <c r="J18" s="58">
        <v>10.55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153</v>
      </c>
      <c r="D20" s="55" t="s">
        <v>111</v>
      </c>
      <c r="E20" s="56">
        <v>100</v>
      </c>
      <c r="F20" s="57"/>
      <c r="G20" s="56">
        <v>84.205519999999993</v>
      </c>
      <c r="H20" s="56">
        <v>3.04</v>
      </c>
      <c r="I20" s="56">
        <v>4.1100000000000003</v>
      </c>
      <c r="J20" s="58">
        <v>11.17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45169.355497685188</v>
      </c>
    </row>
    <row r="2" spans="1:2" ht="12.75" customHeight="1" x14ac:dyDescent="0.2">
      <c r="A2" s="83" t="s">
        <v>161</v>
      </c>
      <c r="B2" s="84">
        <v>45176.537962962961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166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IU36"/>
  <sheetViews>
    <sheetView topLeftCell="A9" workbookViewId="0">
      <selection activeCell="A12" sqref="A12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 t="s">
        <v>241</v>
      </c>
    </row>
    <row r="2" spans="1:96" ht="15.75" customHeight="1" x14ac:dyDescent="0.25">
      <c r="A2" s="7" t="s">
        <v>242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"31 августа 2023 г."</f>
        <v>31 августа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(17)'!B3&lt;&gt;"",'Dop (17)'!B3,"")</f>
        <v>Ясли</v>
      </c>
      <c r="B6" s="6"/>
      <c r="C6" s="6"/>
      <c r="D6" s="10"/>
      <c r="E6" s="10"/>
      <c r="F6" s="10"/>
      <c r="G6" s="10"/>
      <c r="H6" s="9">
        <f>IF(Дата_Сост&lt;&gt;"",Дата_Сост,"")</f>
        <v>45169.355497685188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2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1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87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87" t="str">
        <f>"29/10"</f>
        <v>29/10</v>
      </c>
      <c r="B12" s="27" t="s">
        <v>98</v>
      </c>
      <c r="C12" s="23" t="str">
        <f>"150"</f>
        <v>150</v>
      </c>
      <c r="D12" s="23">
        <v>0.09</v>
      </c>
      <c r="E12" s="23">
        <v>0</v>
      </c>
      <c r="F12" s="23">
        <v>0.02</v>
      </c>
      <c r="G12" s="23">
        <v>0.02</v>
      </c>
      <c r="H12" s="23">
        <v>3.8</v>
      </c>
      <c r="I12" s="23">
        <v>15.397735609756092</v>
      </c>
      <c r="J12" s="23">
        <v>0</v>
      </c>
      <c r="K12" s="23">
        <v>0</v>
      </c>
      <c r="L12" s="23">
        <v>0</v>
      </c>
      <c r="M12" s="23">
        <v>0</v>
      </c>
      <c r="N12" s="23">
        <v>3.7</v>
      </c>
      <c r="O12" s="23">
        <v>0</v>
      </c>
      <c r="P12" s="23">
        <v>0.1</v>
      </c>
      <c r="Q12" s="23">
        <v>0</v>
      </c>
      <c r="R12" s="23">
        <v>0</v>
      </c>
      <c r="S12" s="23">
        <v>0.21</v>
      </c>
      <c r="T12" s="23">
        <v>0.04</v>
      </c>
      <c r="U12" s="23">
        <v>0.43</v>
      </c>
      <c r="V12" s="23">
        <v>6.01</v>
      </c>
      <c r="W12" s="23">
        <v>1.53</v>
      </c>
      <c r="X12" s="23">
        <v>0.42</v>
      </c>
      <c r="Y12" s="23">
        <v>0.75</v>
      </c>
      <c r="Z12" s="23">
        <v>0.03</v>
      </c>
      <c r="AA12" s="23">
        <v>0</v>
      </c>
      <c r="AB12" s="23">
        <v>0.33</v>
      </c>
      <c r="AC12" s="23">
        <v>7.0000000000000007E-2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0.59</v>
      </c>
      <c r="AJ12" s="20">
        <v>0</v>
      </c>
      <c r="AK12" s="20">
        <v>0.5</v>
      </c>
      <c r="AL12" s="20">
        <v>0.56999999999999995</v>
      </c>
      <c r="AM12" s="20">
        <v>0.47</v>
      </c>
      <c r="AN12" s="20">
        <v>0.86</v>
      </c>
      <c r="AO12" s="20">
        <v>0.22</v>
      </c>
      <c r="AP12" s="20">
        <v>0.9</v>
      </c>
      <c r="AQ12" s="20">
        <v>0</v>
      </c>
      <c r="AR12" s="20">
        <v>1.1499999999999999</v>
      </c>
      <c r="AS12" s="20">
        <v>0</v>
      </c>
      <c r="AT12" s="20">
        <v>0</v>
      </c>
      <c r="AU12" s="20">
        <v>0</v>
      </c>
      <c r="AV12" s="20">
        <v>0.65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149.58000000000001</v>
      </c>
      <c r="CC12" s="24"/>
      <c r="CD12" s="24"/>
      <c r="CE12" s="20">
        <v>0.05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3.66</v>
      </c>
      <c r="CQ12" s="20">
        <v>0</v>
      </c>
      <c r="CR12" s="28"/>
    </row>
    <row r="13" spans="1:96" s="26" customFormat="1" ht="31.5" x14ac:dyDescent="0.25">
      <c r="A13" s="87" t="str">
        <f>"3/4"</f>
        <v>3/4</v>
      </c>
      <c r="B13" s="27" t="s">
        <v>99</v>
      </c>
      <c r="C13" s="23" t="str">
        <f>"200"</f>
        <v>200</v>
      </c>
      <c r="D13" s="23">
        <v>6.05</v>
      </c>
      <c r="E13" s="23">
        <v>0</v>
      </c>
      <c r="F13" s="23">
        <v>6.48</v>
      </c>
      <c r="G13" s="23">
        <v>6.48</v>
      </c>
      <c r="H13" s="23">
        <v>31.72</v>
      </c>
      <c r="I13" s="23">
        <v>201.328554</v>
      </c>
      <c r="J13" s="23">
        <v>0.92</v>
      </c>
      <c r="K13" s="23">
        <v>3.25</v>
      </c>
      <c r="L13" s="23">
        <v>0</v>
      </c>
      <c r="M13" s="23">
        <v>0</v>
      </c>
      <c r="N13" s="23">
        <v>0.67</v>
      </c>
      <c r="O13" s="23">
        <v>25.79</v>
      </c>
      <c r="P13" s="23">
        <v>5.26</v>
      </c>
      <c r="Q13" s="23">
        <v>0</v>
      </c>
      <c r="R13" s="23">
        <v>0</v>
      </c>
      <c r="S13" s="23">
        <v>0</v>
      </c>
      <c r="T13" s="23">
        <v>1.33</v>
      </c>
      <c r="U13" s="23">
        <v>193.07</v>
      </c>
      <c r="V13" s="23">
        <v>184.38</v>
      </c>
      <c r="W13" s="23">
        <v>11.29</v>
      </c>
      <c r="X13" s="23">
        <v>93.2</v>
      </c>
      <c r="Y13" s="23">
        <v>136.24</v>
      </c>
      <c r="Z13" s="23">
        <v>3.2</v>
      </c>
      <c r="AA13" s="23">
        <v>0</v>
      </c>
      <c r="AB13" s="23">
        <v>4.41</v>
      </c>
      <c r="AC13" s="23">
        <v>0.98</v>
      </c>
      <c r="AD13" s="23">
        <v>2.59</v>
      </c>
      <c r="AE13" s="23">
        <v>0.18</v>
      </c>
      <c r="AF13" s="23">
        <v>0.09</v>
      </c>
      <c r="AG13" s="23">
        <v>1.75</v>
      </c>
      <c r="AH13" s="23">
        <v>3.53</v>
      </c>
      <c r="AI13" s="23">
        <v>0</v>
      </c>
      <c r="AJ13" s="20">
        <v>0</v>
      </c>
      <c r="AK13" s="20">
        <v>283.32</v>
      </c>
      <c r="AL13" s="20">
        <v>220.89</v>
      </c>
      <c r="AM13" s="20">
        <v>357.75</v>
      </c>
      <c r="AN13" s="20">
        <v>254.51</v>
      </c>
      <c r="AO13" s="20">
        <v>153.66</v>
      </c>
      <c r="AP13" s="20">
        <v>192.08</v>
      </c>
      <c r="AQ13" s="20">
        <v>86.44</v>
      </c>
      <c r="AR13" s="20">
        <v>284.27999999999997</v>
      </c>
      <c r="AS13" s="20">
        <v>278.52</v>
      </c>
      <c r="AT13" s="20">
        <v>537.82000000000005</v>
      </c>
      <c r="AU13" s="20">
        <v>529.17999999999995</v>
      </c>
      <c r="AV13" s="20">
        <v>144.06</v>
      </c>
      <c r="AW13" s="20">
        <v>345.74</v>
      </c>
      <c r="AX13" s="20">
        <v>1085.25</v>
      </c>
      <c r="AY13" s="20">
        <v>0</v>
      </c>
      <c r="AZ13" s="20">
        <v>240.1</v>
      </c>
      <c r="BA13" s="20">
        <v>291</v>
      </c>
      <c r="BB13" s="20">
        <v>206.49</v>
      </c>
      <c r="BC13" s="20">
        <v>158.47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0.56000000000000005</v>
      </c>
      <c r="BL13" s="20">
        <v>0</v>
      </c>
      <c r="BM13" s="20">
        <v>0.22</v>
      </c>
      <c r="BN13" s="20">
        <v>0.02</v>
      </c>
      <c r="BO13" s="20">
        <v>0.03</v>
      </c>
      <c r="BP13" s="20">
        <v>0</v>
      </c>
      <c r="BQ13" s="20">
        <v>0</v>
      </c>
      <c r="BR13" s="20">
        <v>0.01</v>
      </c>
      <c r="BS13" s="20">
        <v>1.68</v>
      </c>
      <c r="BT13" s="20">
        <v>0.01</v>
      </c>
      <c r="BU13" s="20">
        <v>0</v>
      </c>
      <c r="BV13" s="20">
        <v>3.4</v>
      </c>
      <c r="BW13" s="20">
        <v>0.05</v>
      </c>
      <c r="BX13" s="20">
        <v>0</v>
      </c>
      <c r="BY13" s="20">
        <v>0</v>
      </c>
      <c r="BZ13" s="20">
        <v>0</v>
      </c>
      <c r="CA13" s="20">
        <v>0</v>
      </c>
      <c r="CB13" s="20">
        <v>166.87</v>
      </c>
      <c r="CC13" s="24"/>
      <c r="CD13" s="24"/>
      <c r="CE13" s="20">
        <v>0.74</v>
      </c>
      <c r="CF13" s="20"/>
      <c r="CG13" s="20">
        <v>22.34</v>
      </c>
      <c r="CH13" s="20">
        <v>13.34</v>
      </c>
      <c r="CI13" s="20">
        <v>17.84</v>
      </c>
      <c r="CJ13" s="20">
        <v>1881.51</v>
      </c>
      <c r="CK13" s="20">
        <v>913.38</v>
      </c>
      <c r="CL13" s="20">
        <v>1397.44</v>
      </c>
      <c r="CM13" s="20">
        <v>42.15</v>
      </c>
      <c r="CN13" s="20">
        <v>26.72</v>
      </c>
      <c r="CO13" s="20">
        <v>34.44</v>
      </c>
      <c r="CP13" s="20">
        <v>0</v>
      </c>
      <c r="CQ13" s="20">
        <v>0.5</v>
      </c>
      <c r="CR13" s="28"/>
    </row>
    <row r="14" spans="1:96" s="20" customFormat="1" x14ac:dyDescent="0.25">
      <c r="A14" s="88" t="str">
        <f>"-"</f>
        <v>-</v>
      </c>
      <c r="B14" s="27" t="s">
        <v>100</v>
      </c>
      <c r="C14" s="23" t="str">
        <f>"10"</f>
        <v>10</v>
      </c>
      <c r="D14" s="23">
        <v>0.05</v>
      </c>
      <c r="E14" s="23">
        <v>0</v>
      </c>
      <c r="F14" s="23">
        <v>0</v>
      </c>
      <c r="G14" s="23">
        <v>0</v>
      </c>
      <c r="H14" s="23">
        <v>7.26</v>
      </c>
      <c r="I14" s="23">
        <v>27.787999999999997</v>
      </c>
      <c r="J14" s="23">
        <v>0</v>
      </c>
      <c r="K14" s="23">
        <v>0</v>
      </c>
      <c r="L14" s="23">
        <v>0</v>
      </c>
      <c r="M14" s="23">
        <v>0</v>
      </c>
      <c r="N14" s="23">
        <v>7.16</v>
      </c>
      <c r="O14" s="23">
        <v>0</v>
      </c>
      <c r="P14" s="23">
        <v>0.1</v>
      </c>
      <c r="Q14" s="23">
        <v>0</v>
      </c>
      <c r="R14" s="23">
        <v>0</v>
      </c>
      <c r="S14" s="23">
        <v>0.06</v>
      </c>
      <c r="T14" s="23">
        <v>0.04</v>
      </c>
      <c r="U14" s="23">
        <v>0.2</v>
      </c>
      <c r="V14" s="23">
        <v>15.2</v>
      </c>
      <c r="W14" s="23">
        <v>1.2</v>
      </c>
      <c r="X14" s="23">
        <v>0.9</v>
      </c>
      <c r="Y14" s="23">
        <v>1.8</v>
      </c>
      <c r="Z14" s="23">
        <v>0.04</v>
      </c>
      <c r="AA14" s="23">
        <v>0</v>
      </c>
      <c r="AB14" s="23">
        <v>30</v>
      </c>
      <c r="AC14" s="23">
        <v>5</v>
      </c>
      <c r="AD14" s="23">
        <v>0.08</v>
      </c>
      <c r="AE14" s="23">
        <v>0</v>
      </c>
      <c r="AF14" s="23">
        <v>0</v>
      </c>
      <c r="AG14" s="23">
        <v>0.02</v>
      </c>
      <c r="AH14" s="23">
        <v>0.03</v>
      </c>
      <c r="AI14" s="23">
        <v>0.24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2.59</v>
      </c>
      <c r="CC14" s="24"/>
      <c r="CD14" s="24"/>
      <c r="CE14" s="20">
        <v>5</v>
      </c>
      <c r="CG14" s="20">
        <v>0.2</v>
      </c>
      <c r="CH14" s="20">
        <v>0.2</v>
      </c>
      <c r="CI14" s="20">
        <v>0.2</v>
      </c>
      <c r="CJ14" s="20">
        <v>20</v>
      </c>
      <c r="CK14" s="20">
        <v>8.1999999999999993</v>
      </c>
      <c r="CL14" s="20">
        <v>14.1</v>
      </c>
      <c r="CM14" s="20">
        <v>0.2</v>
      </c>
      <c r="CN14" s="20">
        <v>0.2</v>
      </c>
      <c r="CO14" s="20">
        <v>0.2</v>
      </c>
      <c r="CP14" s="20">
        <v>0</v>
      </c>
      <c r="CQ14" s="20">
        <v>0</v>
      </c>
      <c r="CR14" s="29"/>
    </row>
    <row r="15" spans="1:96" s="30" customFormat="1" ht="31.5" x14ac:dyDescent="0.25">
      <c r="A15" s="89"/>
      <c r="B15" s="32" t="s">
        <v>101</v>
      </c>
      <c r="C15" s="33"/>
      <c r="D15" s="33">
        <v>7.51</v>
      </c>
      <c r="E15" s="33">
        <v>0</v>
      </c>
      <c r="F15" s="33">
        <v>6.63</v>
      </c>
      <c r="G15" s="33">
        <v>6.63</v>
      </c>
      <c r="H15" s="33">
        <v>52.16</v>
      </c>
      <c r="I15" s="33">
        <v>289.29000000000002</v>
      </c>
      <c r="J15" s="33">
        <v>0.92</v>
      </c>
      <c r="K15" s="33">
        <v>3.25</v>
      </c>
      <c r="L15" s="33">
        <v>0</v>
      </c>
      <c r="M15" s="33">
        <v>0</v>
      </c>
      <c r="N15" s="33">
        <v>11.75</v>
      </c>
      <c r="O15" s="33">
        <v>34.909999999999997</v>
      </c>
      <c r="P15" s="33">
        <v>5.5</v>
      </c>
      <c r="Q15" s="33">
        <v>0</v>
      </c>
      <c r="R15" s="33">
        <v>0</v>
      </c>
      <c r="S15" s="33">
        <v>0.27</v>
      </c>
      <c r="T15" s="33">
        <v>1.77</v>
      </c>
      <c r="U15" s="33">
        <v>193.7</v>
      </c>
      <c r="V15" s="33">
        <v>205.59</v>
      </c>
      <c r="W15" s="33">
        <v>14.02</v>
      </c>
      <c r="X15" s="33">
        <v>94.52</v>
      </c>
      <c r="Y15" s="33">
        <v>138.79</v>
      </c>
      <c r="Z15" s="33">
        <v>3.27</v>
      </c>
      <c r="AA15" s="33">
        <v>0</v>
      </c>
      <c r="AB15" s="33">
        <v>34.74</v>
      </c>
      <c r="AC15" s="33">
        <v>6.05</v>
      </c>
      <c r="AD15" s="33">
        <v>2.68</v>
      </c>
      <c r="AE15" s="33">
        <v>0.18</v>
      </c>
      <c r="AF15" s="33">
        <v>0.09</v>
      </c>
      <c r="AG15" s="33">
        <v>1.77</v>
      </c>
      <c r="AH15" s="33">
        <v>3.57</v>
      </c>
      <c r="AI15" s="33">
        <v>0.83</v>
      </c>
      <c r="AJ15" s="34">
        <v>0</v>
      </c>
      <c r="AK15" s="34">
        <v>347.68</v>
      </c>
      <c r="AL15" s="34">
        <v>287.93</v>
      </c>
      <c r="AM15" s="34">
        <v>460.01</v>
      </c>
      <c r="AN15" s="34">
        <v>289.12</v>
      </c>
      <c r="AO15" s="34">
        <v>173.89</v>
      </c>
      <c r="AP15" s="34">
        <v>233</v>
      </c>
      <c r="AQ15" s="34">
        <v>101.57</v>
      </c>
      <c r="AR15" s="34">
        <v>357.81</v>
      </c>
      <c r="AS15" s="34">
        <v>323.41000000000003</v>
      </c>
      <c r="AT15" s="34">
        <v>600.46</v>
      </c>
      <c r="AU15" s="34">
        <v>580.86</v>
      </c>
      <c r="AV15" s="34">
        <v>171.85</v>
      </c>
      <c r="AW15" s="34">
        <v>393.77</v>
      </c>
      <c r="AX15" s="34">
        <v>1486.84</v>
      </c>
      <c r="AY15" s="34">
        <v>0</v>
      </c>
      <c r="AZ15" s="34">
        <v>370.95</v>
      </c>
      <c r="BA15" s="34">
        <v>347.9</v>
      </c>
      <c r="BB15" s="34">
        <v>244.24</v>
      </c>
      <c r="BC15" s="34">
        <v>188.39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0.56999999999999995</v>
      </c>
      <c r="BL15" s="34">
        <v>0</v>
      </c>
      <c r="BM15" s="34">
        <v>0.22</v>
      </c>
      <c r="BN15" s="34">
        <v>0.02</v>
      </c>
      <c r="BO15" s="34">
        <v>0.03</v>
      </c>
      <c r="BP15" s="34">
        <v>0</v>
      </c>
      <c r="BQ15" s="34">
        <v>0</v>
      </c>
      <c r="BR15" s="34">
        <v>0.01</v>
      </c>
      <c r="BS15" s="34">
        <v>1.69</v>
      </c>
      <c r="BT15" s="34">
        <v>0.01</v>
      </c>
      <c r="BU15" s="34">
        <v>0</v>
      </c>
      <c r="BV15" s="34">
        <v>3.45</v>
      </c>
      <c r="BW15" s="34">
        <v>0.05</v>
      </c>
      <c r="BX15" s="34">
        <v>0</v>
      </c>
      <c r="BY15" s="34">
        <v>0</v>
      </c>
      <c r="BZ15" s="34">
        <v>0</v>
      </c>
      <c r="CA15" s="34">
        <v>0</v>
      </c>
      <c r="CB15" s="34">
        <v>326.86</v>
      </c>
      <c r="CC15" s="25"/>
      <c r="CD15" s="25">
        <f>$I$15/$I$34*100</f>
        <v>27.55142857142857</v>
      </c>
      <c r="CE15" s="34">
        <v>5.79</v>
      </c>
      <c r="CF15" s="34"/>
      <c r="CG15" s="34">
        <v>26.85</v>
      </c>
      <c r="CH15" s="34">
        <v>17.7</v>
      </c>
      <c r="CI15" s="34">
        <v>22.27</v>
      </c>
      <c r="CJ15" s="34">
        <v>2746.97</v>
      </c>
      <c r="CK15" s="34">
        <v>1254.3599999999999</v>
      </c>
      <c r="CL15" s="34">
        <v>2000.66</v>
      </c>
      <c r="CM15" s="34">
        <v>90.54</v>
      </c>
      <c r="CN15" s="34">
        <v>56.79</v>
      </c>
      <c r="CO15" s="34">
        <v>73.67</v>
      </c>
      <c r="CP15" s="34">
        <v>3.66</v>
      </c>
      <c r="CQ15" s="34">
        <v>0.5</v>
      </c>
    </row>
    <row r="16" spans="1:96" x14ac:dyDescent="0.25"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88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2</v>
      </c>
      <c r="CH17" s="20">
        <v>2</v>
      </c>
      <c r="CI17" s="20">
        <v>2</v>
      </c>
      <c r="CJ17" s="20">
        <v>150</v>
      </c>
      <c r="CK17" s="20">
        <v>150</v>
      </c>
      <c r="CL17" s="20">
        <v>150</v>
      </c>
      <c r="CM17" s="20">
        <v>46.8</v>
      </c>
      <c r="CN17" s="20">
        <v>46.8</v>
      </c>
      <c r="CO17" s="20">
        <v>46.8</v>
      </c>
      <c r="CP17" s="20">
        <v>0</v>
      </c>
      <c r="CQ17" s="20">
        <v>0</v>
      </c>
      <c r="CR17" s="29"/>
    </row>
    <row r="18" spans="1:96" s="30" customFormat="1" x14ac:dyDescent="0.25">
      <c r="A18" s="89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4.6361904761904764</v>
      </c>
      <c r="CE18" s="34">
        <v>5</v>
      </c>
      <c r="CF18" s="34"/>
      <c r="CG18" s="34">
        <v>2</v>
      </c>
      <c r="CH18" s="34">
        <v>2</v>
      </c>
      <c r="CI18" s="34">
        <v>2</v>
      </c>
      <c r="CJ18" s="34">
        <v>150</v>
      </c>
      <c r="CK18" s="34">
        <v>150</v>
      </c>
      <c r="CL18" s="34">
        <v>150</v>
      </c>
      <c r="CM18" s="34">
        <v>46.8</v>
      </c>
      <c r="CN18" s="34">
        <v>46.8</v>
      </c>
      <c r="CO18" s="34">
        <v>46.8</v>
      </c>
      <c r="CP18" s="34">
        <v>0</v>
      </c>
      <c r="CQ18" s="34">
        <v>0</v>
      </c>
    </row>
    <row r="19" spans="1:96" x14ac:dyDescent="0.25"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x14ac:dyDescent="0.25">
      <c r="A20" s="87" t="str">
        <f>"8/15"</f>
        <v>8/15</v>
      </c>
      <c r="B20" s="27" t="s">
        <v>97</v>
      </c>
      <c r="C20" s="23" t="str">
        <f>"20"</f>
        <v>20</v>
      </c>
      <c r="D20" s="23">
        <v>1.32</v>
      </c>
      <c r="E20" s="23">
        <v>0</v>
      </c>
      <c r="F20" s="23">
        <v>0.13</v>
      </c>
      <c r="G20" s="23">
        <v>0.13</v>
      </c>
      <c r="H20" s="23">
        <v>9.3800000000000008</v>
      </c>
      <c r="I20" s="23">
        <v>44.780199999999994</v>
      </c>
      <c r="J20" s="23">
        <v>0</v>
      </c>
      <c r="K20" s="23">
        <v>0</v>
      </c>
      <c r="L20" s="23">
        <v>0</v>
      </c>
      <c r="M20" s="23">
        <v>0</v>
      </c>
      <c r="N20" s="23">
        <v>0.22</v>
      </c>
      <c r="O20" s="23">
        <v>9.1199999999999992</v>
      </c>
      <c r="P20" s="23">
        <v>0.04</v>
      </c>
      <c r="Q20" s="23">
        <v>0</v>
      </c>
      <c r="R20" s="23">
        <v>0</v>
      </c>
      <c r="S20" s="23">
        <v>0</v>
      </c>
      <c r="T20" s="23">
        <v>0.36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63.86</v>
      </c>
      <c r="AL20" s="20">
        <v>66.47</v>
      </c>
      <c r="AM20" s="20">
        <v>101.79</v>
      </c>
      <c r="AN20" s="20">
        <v>33.76</v>
      </c>
      <c r="AO20" s="20">
        <v>20.010000000000002</v>
      </c>
      <c r="AP20" s="20">
        <v>40.020000000000003</v>
      </c>
      <c r="AQ20" s="20">
        <v>15.14</v>
      </c>
      <c r="AR20" s="20">
        <v>72.38</v>
      </c>
      <c r="AS20" s="20">
        <v>44.89</v>
      </c>
      <c r="AT20" s="20">
        <v>62.64</v>
      </c>
      <c r="AU20" s="20">
        <v>51.68</v>
      </c>
      <c r="AV20" s="20">
        <v>27.14</v>
      </c>
      <c r="AW20" s="20">
        <v>48.02</v>
      </c>
      <c r="AX20" s="20">
        <v>401.59</v>
      </c>
      <c r="AY20" s="20">
        <v>0</v>
      </c>
      <c r="AZ20" s="20">
        <v>130.85</v>
      </c>
      <c r="BA20" s="20">
        <v>56.9</v>
      </c>
      <c r="BB20" s="20">
        <v>37.76</v>
      </c>
      <c r="BC20" s="20">
        <v>29.93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0.02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0.01</v>
      </c>
      <c r="BT20" s="20">
        <v>0</v>
      </c>
      <c r="BU20" s="20">
        <v>0</v>
      </c>
      <c r="BV20" s="20">
        <v>0.06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7.82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950</v>
      </c>
      <c r="CK20" s="20">
        <v>366</v>
      </c>
      <c r="CL20" s="20">
        <v>658</v>
      </c>
      <c r="CM20" s="20">
        <v>7.6</v>
      </c>
      <c r="CN20" s="20">
        <v>7.6</v>
      </c>
      <c r="CO20" s="20">
        <v>7.6</v>
      </c>
      <c r="CP20" s="20">
        <v>0</v>
      </c>
      <c r="CQ20" s="20">
        <v>0</v>
      </c>
      <c r="CR20" s="28"/>
    </row>
    <row r="21" spans="1:96" s="26" customFormat="1" x14ac:dyDescent="0.25">
      <c r="A21" s="87" t="str">
        <f>"8/16"</f>
        <v>8/16</v>
      </c>
      <c r="B21" s="27" t="s">
        <v>106</v>
      </c>
      <c r="C21" s="23" t="str">
        <f>"30"</f>
        <v>30</v>
      </c>
      <c r="D21" s="23">
        <v>1.98</v>
      </c>
      <c r="E21" s="23">
        <v>0</v>
      </c>
      <c r="F21" s="23">
        <v>0.36</v>
      </c>
      <c r="G21" s="23">
        <v>0.36</v>
      </c>
      <c r="H21" s="23">
        <v>12.51</v>
      </c>
      <c r="I21" s="23">
        <v>58.013999999999996</v>
      </c>
      <c r="J21" s="23">
        <v>0.06</v>
      </c>
      <c r="K21" s="23">
        <v>0</v>
      </c>
      <c r="L21" s="23">
        <v>0</v>
      </c>
      <c r="M21" s="23">
        <v>0</v>
      </c>
      <c r="N21" s="23">
        <v>0.36</v>
      </c>
      <c r="O21" s="23">
        <v>9.66</v>
      </c>
      <c r="P21" s="23">
        <v>2.4900000000000002</v>
      </c>
      <c r="Q21" s="23">
        <v>0</v>
      </c>
      <c r="R21" s="23">
        <v>0</v>
      </c>
      <c r="S21" s="23">
        <v>0.3</v>
      </c>
      <c r="T21" s="23">
        <v>0.75</v>
      </c>
      <c r="U21" s="23">
        <v>183</v>
      </c>
      <c r="V21" s="23">
        <v>73.5</v>
      </c>
      <c r="W21" s="23">
        <v>10.5</v>
      </c>
      <c r="X21" s="23">
        <v>14.1</v>
      </c>
      <c r="Y21" s="23">
        <v>47.4</v>
      </c>
      <c r="Z21" s="23">
        <v>1.17</v>
      </c>
      <c r="AA21" s="23">
        <v>0</v>
      </c>
      <c r="AB21" s="23">
        <v>1.5</v>
      </c>
      <c r="AC21" s="23">
        <v>0.3</v>
      </c>
      <c r="AD21" s="23">
        <v>0.42</v>
      </c>
      <c r="AE21" s="23">
        <v>0.05</v>
      </c>
      <c r="AF21" s="23">
        <v>0.02</v>
      </c>
      <c r="AG21" s="23">
        <v>0.21</v>
      </c>
      <c r="AH21" s="23">
        <v>0.6</v>
      </c>
      <c r="AI21" s="23">
        <v>0</v>
      </c>
      <c r="AJ21" s="20">
        <v>0</v>
      </c>
      <c r="AK21" s="20">
        <v>96.6</v>
      </c>
      <c r="AL21" s="20">
        <v>74.400000000000006</v>
      </c>
      <c r="AM21" s="20">
        <v>128.1</v>
      </c>
      <c r="AN21" s="20">
        <v>66.900000000000006</v>
      </c>
      <c r="AO21" s="20">
        <v>27.9</v>
      </c>
      <c r="AP21" s="20">
        <v>59.4</v>
      </c>
      <c r="AQ21" s="20">
        <v>24</v>
      </c>
      <c r="AR21" s="20">
        <v>111.3</v>
      </c>
      <c r="AS21" s="20">
        <v>89.1</v>
      </c>
      <c r="AT21" s="20">
        <v>87.3</v>
      </c>
      <c r="AU21" s="20">
        <v>139.19999999999999</v>
      </c>
      <c r="AV21" s="20">
        <v>37.200000000000003</v>
      </c>
      <c r="AW21" s="20">
        <v>93</v>
      </c>
      <c r="AX21" s="20">
        <v>467.7</v>
      </c>
      <c r="AY21" s="20">
        <v>0</v>
      </c>
      <c r="AZ21" s="20">
        <v>157.80000000000001</v>
      </c>
      <c r="BA21" s="20">
        <v>87.3</v>
      </c>
      <c r="BB21" s="20">
        <v>54</v>
      </c>
      <c r="BC21" s="20">
        <v>39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0.04</v>
      </c>
      <c r="BL21" s="20">
        <v>0</v>
      </c>
      <c r="BM21" s="20">
        <v>0</v>
      </c>
      <c r="BN21" s="20">
        <v>0.01</v>
      </c>
      <c r="BO21" s="20">
        <v>0</v>
      </c>
      <c r="BP21" s="20">
        <v>0</v>
      </c>
      <c r="BQ21" s="20">
        <v>0</v>
      </c>
      <c r="BR21" s="20">
        <v>0</v>
      </c>
      <c r="BS21" s="20">
        <v>0.03</v>
      </c>
      <c r="BT21" s="20">
        <v>0</v>
      </c>
      <c r="BU21" s="20">
        <v>0</v>
      </c>
      <c r="BV21" s="20">
        <v>0.14000000000000001</v>
      </c>
      <c r="BW21" s="20">
        <v>0.02</v>
      </c>
      <c r="BX21" s="20">
        <v>0</v>
      </c>
      <c r="BY21" s="20">
        <v>0</v>
      </c>
      <c r="BZ21" s="20">
        <v>0</v>
      </c>
      <c r="CA21" s="20">
        <v>0</v>
      </c>
      <c r="CB21" s="20">
        <v>14.1</v>
      </c>
      <c r="CC21" s="24"/>
      <c r="CD21" s="24"/>
      <c r="CE21" s="20">
        <v>0.25</v>
      </c>
      <c r="CF21" s="20"/>
      <c r="CG21" s="20">
        <v>5</v>
      </c>
      <c r="CH21" s="20">
        <v>5</v>
      </c>
      <c r="CI21" s="20">
        <v>5</v>
      </c>
      <c r="CJ21" s="20">
        <v>950</v>
      </c>
      <c r="CK21" s="20">
        <v>366</v>
      </c>
      <c r="CL21" s="20">
        <v>658</v>
      </c>
      <c r="CM21" s="20">
        <v>9.5</v>
      </c>
      <c r="CN21" s="20">
        <v>7.9</v>
      </c>
      <c r="CO21" s="20">
        <v>8.6999999999999993</v>
      </c>
      <c r="CP21" s="20">
        <v>0</v>
      </c>
      <c r="CQ21" s="20">
        <v>0</v>
      </c>
      <c r="CR21" s="28"/>
    </row>
    <row r="22" spans="1:96" s="26" customFormat="1" ht="31.5" x14ac:dyDescent="0.25">
      <c r="A22" s="87" t="str">
        <f>"4/2"</f>
        <v>4/2</v>
      </c>
      <c r="B22" s="27" t="s">
        <v>107</v>
      </c>
      <c r="C22" s="23" t="str">
        <f>"150"</f>
        <v>150</v>
      </c>
      <c r="D22" s="23">
        <v>1.31</v>
      </c>
      <c r="E22" s="23">
        <v>0</v>
      </c>
      <c r="F22" s="23">
        <v>3.28</v>
      </c>
      <c r="G22" s="23">
        <v>3.16</v>
      </c>
      <c r="H22" s="23">
        <v>10.35</v>
      </c>
      <c r="I22" s="23">
        <v>72.869980560000002</v>
      </c>
      <c r="J22" s="23">
        <v>0.74</v>
      </c>
      <c r="K22" s="23">
        <v>1.95</v>
      </c>
      <c r="L22" s="23">
        <v>0</v>
      </c>
      <c r="M22" s="23">
        <v>0</v>
      </c>
      <c r="N22" s="23">
        <v>5.16</v>
      </c>
      <c r="O22" s="23">
        <v>3.64</v>
      </c>
      <c r="P22" s="23">
        <v>1.56</v>
      </c>
      <c r="Q22" s="23">
        <v>0</v>
      </c>
      <c r="R22" s="23">
        <v>0</v>
      </c>
      <c r="S22" s="23">
        <v>0.15</v>
      </c>
      <c r="T22" s="23">
        <v>1.1299999999999999</v>
      </c>
      <c r="U22" s="23">
        <v>138.79</v>
      </c>
      <c r="V22" s="23">
        <v>257.08</v>
      </c>
      <c r="W22" s="23">
        <v>22.46</v>
      </c>
      <c r="X22" s="23">
        <v>16.04</v>
      </c>
      <c r="Y22" s="23">
        <v>36.69</v>
      </c>
      <c r="Z22" s="23">
        <v>0.79</v>
      </c>
      <c r="AA22" s="23">
        <v>2.27</v>
      </c>
      <c r="AB22" s="23">
        <v>584.6</v>
      </c>
      <c r="AC22" s="23">
        <v>125.63</v>
      </c>
      <c r="AD22" s="23">
        <v>1.43</v>
      </c>
      <c r="AE22" s="23">
        <v>0.03</v>
      </c>
      <c r="AF22" s="23">
        <v>0.03</v>
      </c>
      <c r="AG22" s="23">
        <v>0.4</v>
      </c>
      <c r="AH22" s="23">
        <v>0.75</v>
      </c>
      <c r="AI22" s="23">
        <v>4.09</v>
      </c>
      <c r="AJ22" s="20">
        <v>0</v>
      </c>
      <c r="AK22" s="20">
        <v>65.2</v>
      </c>
      <c r="AL22" s="20">
        <v>62.08</v>
      </c>
      <c r="AM22" s="20">
        <v>98.77</v>
      </c>
      <c r="AN22" s="20">
        <v>110.78</v>
      </c>
      <c r="AO22" s="20">
        <v>28.76</v>
      </c>
      <c r="AP22" s="20">
        <v>62.03</v>
      </c>
      <c r="AQ22" s="20">
        <v>18.36</v>
      </c>
      <c r="AR22" s="20">
        <v>57.24</v>
      </c>
      <c r="AS22" s="20">
        <v>72.959999999999994</v>
      </c>
      <c r="AT22" s="20">
        <v>107.63</v>
      </c>
      <c r="AU22" s="20">
        <v>215.21</v>
      </c>
      <c r="AV22" s="20">
        <v>35.01</v>
      </c>
      <c r="AW22" s="20">
        <v>61.01</v>
      </c>
      <c r="AX22" s="20">
        <v>287.68</v>
      </c>
      <c r="AY22" s="20">
        <v>0</v>
      </c>
      <c r="AZ22" s="20">
        <v>57.2</v>
      </c>
      <c r="BA22" s="20">
        <v>63.43</v>
      </c>
      <c r="BB22" s="20">
        <v>51.96</v>
      </c>
      <c r="BC22" s="20">
        <v>20.02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0.18</v>
      </c>
      <c r="BL22" s="20">
        <v>0</v>
      </c>
      <c r="BM22" s="20">
        <v>0.11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0.66</v>
      </c>
      <c r="BT22" s="20">
        <v>0</v>
      </c>
      <c r="BU22" s="20">
        <v>0</v>
      </c>
      <c r="BV22" s="20">
        <v>1.8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188.91</v>
      </c>
      <c r="CC22" s="24"/>
      <c r="CD22" s="24"/>
      <c r="CE22" s="20">
        <v>99.7</v>
      </c>
      <c r="CF22" s="20"/>
      <c r="CG22" s="20">
        <v>1.29</v>
      </c>
      <c r="CH22" s="20">
        <v>0.89</v>
      </c>
      <c r="CI22" s="20">
        <v>1.0900000000000001</v>
      </c>
      <c r="CJ22" s="20">
        <v>53.5</v>
      </c>
      <c r="CK22" s="20">
        <v>20.420000000000002</v>
      </c>
      <c r="CL22" s="20">
        <v>36.96</v>
      </c>
      <c r="CM22" s="20">
        <v>2.23</v>
      </c>
      <c r="CN22" s="20">
        <v>1.18</v>
      </c>
      <c r="CO22" s="20">
        <v>1.71</v>
      </c>
      <c r="CP22" s="20">
        <v>0.78</v>
      </c>
      <c r="CQ22" s="20">
        <v>0.3</v>
      </c>
      <c r="CR22" s="28"/>
    </row>
    <row r="23" spans="1:96" s="26" customFormat="1" ht="31.5" x14ac:dyDescent="0.25">
      <c r="A23" s="87" t="str">
        <f>"5/9"</f>
        <v>5/9</v>
      </c>
      <c r="B23" s="27" t="s">
        <v>108</v>
      </c>
      <c r="C23" s="23" t="str">
        <f>"50"</f>
        <v>50</v>
      </c>
      <c r="D23" s="23">
        <v>7.07</v>
      </c>
      <c r="E23" s="23">
        <v>6.4</v>
      </c>
      <c r="F23" s="23">
        <v>5.92</v>
      </c>
      <c r="G23" s="23">
        <v>0.81</v>
      </c>
      <c r="H23" s="23">
        <v>4.0599999999999996</v>
      </c>
      <c r="I23" s="23">
        <v>98.000104999999991</v>
      </c>
      <c r="J23" s="23">
        <v>1.76</v>
      </c>
      <c r="K23" s="23">
        <v>0.65</v>
      </c>
      <c r="L23" s="23">
        <v>0</v>
      </c>
      <c r="M23" s="23">
        <v>0</v>
      </c>
      <c r="N23" s="23">
        <v>0.09</v>
      </c>
      <c r="O23" s="23">
        <v>3.89</v>
      </c>
      <c r="P23" s="23">
        <v>7.0000000000000007E-2</v>
      </c>
      <c r="Q23" s="23">
        <v>0</v>
      </c>
      <c r="R23" s="23">
        <v>0</v>
      </c>
      <c r="S23" s="23">
        <v>0</v>
      </c>
      <c r="T23" s="23">
        <v>0.67</v>
      </c>
      <c r="U23" s="23">
        <v>104.32</v>
      </c>
      <c r="V23" s="23">
        <v>63.11</v>
      </c>
      <c r="W23" s="23">
        <v>6.48</v>
      </c>
      <c r="X23" s="23">
        <v>6.33</v>
      </c>
      <c r="Y23" s="23">
        <v>53.53</v>
      </c>
      <c r="Z23" s="23">
        <v>0.59</v>
      </c>
      <c r="AA23" s="23">
        <v>20.72</v>
      </c>
      <c r="AB23" s="23">
        <v>3.7</v>
      </c>
      <c r="AC23" s="23">
        <v>26.64</v>
      </c>
      <c r="AD23" s="23">
        <v>0.66</v>
      </c>
      <c r="AE23" s="23">
        <v>0.03</v>
      </c>
      <c r="AF23" s="23">
        <v>0.05</v>
      </c>
      <c r="AG23" s="23">
        <v>2.59</v>
      </c>
      <c r="AH23" s="23">
        <v>4.6900000000000004</v>
      </c>
      <c r="AI23" s="23">
        <v>0.13</v>
      </c>
      <c r="AJ23" s="20">
        <v>0</v>
      </c>
      <c r="AK23" s="20">
        <v>339.88</v>
      </c>
      <c r="AL23" s="20">
        <v>275.35000000000002</v>
      </c>
      <c r="AM23" s="20">
        <v>547.76</v>
      </c>
      <c r="AN23" s="20">
        <v>572.45000000000005</v>
      </c>
      <c r="AO23" s="20">
        <v>175.56</v>
      </c>
      <c r="AP23" s="20">
        <v>320.64</v>
      </c>
      <c r="AQ23" s="20">
        <v>110.26</v>
      </c>
      <c r="AR23" s="20">
        <v>296.7</v>
      </c>
      <c r="AS23" s="20">
        <v>427.83</v>
      </c>
      <c r="AT23" s="20">
        <v>460.42</v>
      </c>
      <c r="AU23" s="20">
        <v>598.1</v>
      </c>
      <c r="AV23" s="20">
        <v>184.26</v>
      </c>
      <c r="AW23" s="20">
        <v>506.65</v>
      </c>
      <c r="AX23" s="20">
        <v>1108.26</v>
      </c>
      <c r="AY23" s="20">
        <v>53.08</v>
      </c>
      <c r="AZ23" s="20">
        <v>373.13</v>
      </c>
      <c r="BA23" s="20">
        <v>331.63</v>
      </c>
      <c r="BB23" s="20">
        <v>243.46</v>
      </c>
      <c r="BC23" s="20">
        <v>93.16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0.05</v>
      </c>
      <c r="BL23" s="20">
        <v>0</v>
      </c>
      <c r="BM23" s="20">
        <v>0.03</v>
      </c>
      <c r="BN23" s="20">
        <v>0</v>
      </c>
      <c r="BO23" s="20">
        <v>0.01</v>
      </c>
      <c r="BP23" s="20">
        <v>0</v>
      </c>
      <c r="BQ23" s="20">
        <v>0</v>
      </c>
      <c r="BR23" s="20">
        <v>0</v>
      </c>
      <c r="BS23" s="20">
        <v>0.18</v>
      </c>
      <c r="BT23" s="20">
        <v>0</v>
      </c>
      <c r="BU23" s="20">
        <v>0</v>
      </c>
      <c r="BV23" s="20">
        <v>0.47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38.49</v>
      </c>
      <c r="CC23" s="24"/>
      <c r="CD23" s="24"/>
      <c r="CE23" s="20">
        <v>21.34</v>
      </c>
      <c r="CF23" s="20"/>
      <c r="CG23" s="20">
        <v>2.5499999999999998</v>
      </c>
      <c r="CH23" s="20">
        <v>1.21</v>
      </c>
      <c r="CI23" s="20">
        <v>1.88</v>
      </c>
      <c r="CJ23" s="20">
        <v>273.02999999999997</v>
      </c>
      <c r="CK23" s="20">
        <v>165.83</v>
      </c>
      <c r="CL23" s="20">
        <v>219.43</v>
      </c>
      <c r="CM23" s="20">
        <v>1.82</v>
      </c>
      <c r="CN23" s="20">
        <v>1.37</v>
      </c>
      <c r="CO23" s="20">
        <v>1.6</v>
      </c>
      <c r="CP23" s="20">
        <v>0</v>
      </c>
      <c r="CQ23" s="20">
        <v>0.25</v>
      </c>
      <c r="CR23" s="28"/>
    </row>
    <row r="24" spans="1:96" s="26" customFormat="1" x14ac:dyDescent="0.25">
      <c r="A24" s="87" t="str">
        <f>"32/3"</f>
        <v>32/3</v>
      </c>
      <c r="B24" s="27" t="s">
        <v>109</v>
      </c>
      <c r="C24" s="23" t="str">
        <f>"200"</f>
        <v>200</v>
      </c>
      <c r="D24" s="23">
        <v>3.34</v>
      </c>
      <c r="E24" s="23">
        <v>0</v>
      </c>
      <c r="F24" s="23">
        <v>5.3</v>
      </c>
      <c r="G24" s="23">
        <v>5.3</v>
      </c>
      <c r="H24" s="23">
        <v>23.13</v>
      </c>
      <c r="I24" s="23">
        <v>147.20033857999999</v>
      </c>
      <c r="J24" s="23">
        <v>0.7</v>
      </c>
      <c r="K24" s="23">
        <v>3.25</v>
      </c>
      <c r="L24" s="23">
        <v>0</v>
      </c>
      <c r="M24" s="23">
        <v>0</v>
      </c>
      <c r="N24" s="23">
        <v>8.1999999999999993</v>
      </c>
      <c r="O24" s="23">
        <v>11.27</v>
      </c>
      <c r="P24" s="23">
        <v>3.65</v>
      </c>
      <c r="Q24" s="23">
        <v>0</v>
      </c>
      <c r="R24" s="23">
        <v>0</v>
      </c>
      <c r="S24" s="23">
        <v>0.48</v>
      </c>
      <c r="T24" s="23">
        <v>2.3199999999999998</v>
      </c>
      <c r="U24" s="23">
        <v>213.85</v>
      </c>
      <c r="V24" s="23">
        <v>643.55999999999995</v>
      </c>
      <c r="W24" s="23">
        <v>49</v>
      </c>
      <c r="X24" s="23">
        <v>45.7</v>
      </c>
      <c r="Y24" s="23">
        <v>90.62</v>
      </c>
      <c r="Z24" s="23">
        <v>1.41</v>
      </c>
      <c r="AA24" s="23">
        <v>0</v>
      </c>
      <c r="AB24" s="23">
        <v>6682.5</v>
      </c>
      <c r="AC24" s="23">
        <v>1263.1500000000001</v>
      </c>
      <c r="AD24" s="23">
        <v>2.64</v>
      </c>
      <c r="AE24" s="23">
        <v>0.12</v>
      </c>
      <c r="AF24" s="23">
        <v>0.1</v>
      </c>
      <c r="AG24" s="23">
        <v>1.53</v>
      </c>
      <c r="AH24" s="23">
        <v>2.4</v>
      </c>
      <c r="AI24" s="23">
        <v>14.15</v>
      </c>
      <c r="AJ24" s="20">
        <v>0</v>
      </c>
      <c r="AK24" s="20">
        <v>78.67</v>
      </c>
      <c r="AL24" s="20">
        <v>79</v>
      </c>
      <c r="AM24" s="20">
        <v>107.22</v>
      </c>
      <c r="AN24" s="20">
        <v>92.71</v>
      </c>
      <c r="AO24" s="20">
        <v>24.94</v>
      </c>
      <c r="AP24" s="20">
        <v>71.760000000000005</v>
      </c>
      <c r="AQ24" s="20">
        <v>24.46</v>
      </c>
      <c r="AR24" s="20">
        <v>81.540000000000006</v>
      </c>
      <c r="AS24" s="20">
        <v>103.8</v>
      </c>
      <c r="AT24" s="20">
        <v>172</v>
      </c>
      <c r="AU24" s="20">
        <v>204.83</v>
      </c>
      <c r="AV24" s="20">
        <v>34.299999999999997</v>
      </c>
      <c r="AW24" s="20">
        <v>72.459999999999994</v>
      </c>
      <c r="AX24" s="20">
        <v>481.2</v>
      </c>
      <c r="AY24" s="20">
        <v>0</v>
      </c>
      <c r="AZ24" s="20">
        <v>88.64</v>
      </c>
      <c r="BA24" s="20">
        <v>75.03</v>
      </c>
      <c r="BB24" s="20">
        <v>56.99</v>
      </c>
      <c r="BC24" s="20">
        <v>29.27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0.21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1.27</v>
      </c>
      <c r="BT24" s="20">
        <v>0</v>
      </c>
      <c r="BU24" s="20">
        <v>0</v>
      </c>
      <c r="BV24" s="20">
        <v>2.96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218.6</v>
      </c>
      <c r="CC24" s="24"/>
      <c r="CD24" s="24"/>
      <c r="CE24" s="20">
        <v>1113.75</v>
      </c>
      <c r="CF24" s="20"/>
      <c r="CG24" s="20">
        <v>1.58</v>
      </c>
      <c r="CH24" s="20">
        <v>0.95</v>
      </c>
      <c r="CI24" s="20">
        <v>1.27</v>
      </c>
      <c r="CJ24" s="20">
        <v>72.709999999999994</v>
      </c>
      <c r="CK24" s="20">
        <v>27.6</v>
      </c>
      <c r="CL24" s="20">
        <v>50.15</v>
      </c>
      <c r="CM24" s="20">
        <v>1.78</v>
      </c>
      <c r="CN24" s="20">
        <v>0.92</v>
      </c>
      <c r="CO24" s="20">
        <v>1.35</v>
      </c>
      <c r="CP24" s="20">
        <v>0</v>
      </c>
      <c r="CQ24" s="20">
        <v>0.5</v>
      </c>
      <c r="CR24" s="28"/>
    </row>
    <row r="25" spans="1:96" s="26" customFormat="1" x14ac:dyDescent="0.25">
      <c r="A25" s="87" t="str">
        <f>"7/10"</f>
        <v>7/10</v>
      </c>
      <c r="B25" s="27" t="s">
        <v>110</v>
      </c>
      <c r="C25" s="23" t="str">
        <f>"200"</f>
        <v>200</v>
      </c>
      <c r="D25" s="23">
        <v>0.16</v>
      </c>
      <c r="E25" s="23">
        <v>0</v>
      </c>
      <c r="F25" s="23">
        <v>0.04</v>
      </c>
      <c r="G25" s="23">
        <v>0.04</v>
      </c>
      <c r="H25" s="23">
        <v>12.2</v>
      </c>
      <c r="I25" s="23">
        <v>47.687819999999995</v>
      </c>
      <c r="J25" s="23">
        <v>0</v>
      </c>
      <c r="K25" s="23">
        <v>0</v>
      </c>
      <c r="L25" s="23">
        <v>0</v>
      </c>
      <c r="M25" s="23">
        <v>0</v>
      </c>
      <c r="N25" s="23">
        <v>11.84</v>
      </c>
      <c r="O25" s="23">
        <v>0.02</v>
      </c>
      <c r="P25" s="23">
        <v>0.34</v>
      </c>
      <c r="Q25" s="23">
        <v>0</v>
      </c>
      <c r="R25" s="23">
        <v>0</v>
      </c>
      <c r="S25" s="23">
        <v>0.32</v>
      </c>
      <c r="T25" s="23">
        <v>0.13</v>
      </c>
      <c r="U25" s="23">
        <v>4.0599999999999996</v>
      </c>
      <c r="V25" s="23">
        <v>50.99</v>
      </c>
      <c r="W25" s="23">
        <v>7.47</v>
      </c>
      <c r="X25" s="23">
        <v>4.9400000000000004</v>
      </c>
      <c r="Y25" s="23">
        <v>5.58</v>
      </c>
      <c r="Z25" s="23">
        <v>0.13</v>
      </c>
      <c r="AA25" s="23">
        <v>0</v>
      </c>
      <c r="AB25" s="23">
        <v>18</v>
      </c>
      <c r="AC25" s="23">
        <v>3.4</v>
      </c>
      <c r="AD25" s="23">
        <v>0.06</v>
      </c>
      <c r="AE25" s="23">
        <v>0.01</v>
      </c>
      <c r="AF25" s="23">
        <v>0.01</v>
      </c>
      <c r="AG25" s="23">
        <v>7.0000000000000007E-2</v>
      </c>
      <c r="AH25" s="23">
        <v>0.1</v>
      </c>
      <c r="AI25" s="23">
        <v>1.2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226.89</v>
      </c>
      <c r="CC25" s="24"/>
      <c r="CD25" s="24"/>
      <c r="CE25" s="20">
        <v>3</v>
      </c>
      <c r="CF25" s="20"/>
      <c r="CG25" s="20">
        <v>0.24</v>
      </c>
      <c r="CH25" s="20">
        <v>0.24</v>
      </c>
      <c r="CI25" s="20">
        <v>0.24</v>
      </c>
      <c r="CJ25" s="20">
        <v>27.25</v>
      </c>
      <c r="CK25" s="20">
        <v>10.43</v>
      </c>
      <c r="CL25" s="20">
        <v>18.84</v>
      </c>
      <c r="CM25" s="20">
        <v>2.5499999999999998</v>
      </c>
      <c r="CN25" s="20">
        <v>1.51</v>
      </c>
      <c r="CO25" s="20">
        <v>2.0299999999999998</v>
      </c>
      <c r="CP25" s="20">
        <v>10</v>
      </c>
      <c r="CQ25" s="20">
        <v>0</v>
      </c>
      <c r="CR25" s="28"/>
    </row>
    <row r="26" spans="1:96" s="20" customFormat="1" x14ac:dyDescent="0.25">
      <c r="A26" s="88" t="str">
        <f>"1/1"</f>
        <v>1/1</v>
      </c>
      <c r="B26" s="27" t="s">
        <v>111</v>
      </c>
      <c r="C26" s="23" t="str">
        <f>"30"</f>
        <v>30</v>
      </c>
      <c r="D26" s="23">
        <v>0.91</v>
      </c>
      <c r="E26" s="23">
        <v>0</v>
      </c>
      <c r="F26" s="23">
        <v>1.23</v>
      </c>
      <c r="G26" s="23">
        <v>1.23</v>
      </c>
      <c r="H26" s="23">
        <v>3.35</v>
      </c>
      <c r="I26" s="23">
        <v>25.261655999999995</v>
      </c>
      <c r="J26" s="23">
        <v>0.15</v>
      </c>
      <c r="K26" s="23">
        <v>0.78</v>
      </c>
      <c r="L26" s="23">
        <v>0</v>
      </c>
      <c r="M26" s="23">
        <v>0</v>
      </c>
      <c r="N26" s="23">
        <v>0.97</v>
      </c>
      <c r="O26" s="23">
        <v>0.94</v>
      </c>
      <c r="P26" s="23">
        <v>1.44</v>
      </c>
      <c r="Q26" s="23">
        <v>0</v>
      </c>
      <c r="R26" s="23">
        <v>0</v>
      </c>
      <c r="S26" s="23">
        <v>0.03</v>
      </c>
      <c r="T26" s="23">
        <v>0.38</v>
      </c>
      <c r="U26" s="23">
        <v>105.84</v>
      </c>
      <c r="V26" s="23">
        <v>29.11</v>
      </c>
      <c r="W26" s="23">
        <v>5.88</v>
      </c>
      <c r="X26" s="23">
        <v>6.17</v>
      </c>
      <c r="Y26" s="23">
        <v>18.25</v>
      </c>
      <c r="Z26" s="23">
        <v>0.21</v>
      </c>
      <c r="AA26" s="23">
        <v>0</v>
      </c>
      <c r="AB26" s="23">
        <v>88.2</v>
      </c>
      <c r="AC26" s="23">
        <v>15</v>
      </c>
      <c r="AD26" s="23">
        <v>0.59</v>
      </c>
      <c r="AE26" s="23">
        <v>0.03</v>
      </c>
      <c r="AF26" s="23">
        <v>0.01</v>
      </c>
      <c r="AG26" s="23">
        <v>0.21</v>
      </c>
      <c r="AH26" s="23">
        <v>0.39</v>
      </c>
      <c r="AI26" s="23">
        <v>2.94</v>
      </c>
      <c r="AJ26" s="20">
        <v>0</v>
      </c>
      <c r="AK26" s="20">
        <v>47.04</v>
      </c>
      <c r="AL26" s="20">
        <v>41.16</v>
      </c>
      <c r="AM26" s="20">
        <v>67.62</v>
      </c>
      <c r="AN26" s="20">
        <v>67.62</v>
      </c>
      <c r="AO26" s="20">
        <v>8.82</v>
      </c>
      <c r="AP26" s="20">
        <v>44.1</v>
      </c>
      <c r="AQ26" s="20">
        <v>10.58</v>
      </c>
      <c r="AR26" s="20">
        <v>38.22</v>
      </c>
      <c r="AS26" s="20">
        <v>41.16</v>
      </c>
      <c r="AT26" s="20">
        <v>100.84</v>
      </c>
      <c r="AU26" s="20">
        <v>138.18</v>
      </c>
      <c r="AV26" s="20">
        <v>18.82</v>
      </c>
      <c r="AW26" s="20">
        <v>47.04</v>
      </c>
      <c r="AX26" s="20">
        <v>102.9</v>
      </c>
      <c r="AY26" s="20">
        <v>0</v>
      </c>
      <c r="AZ26" s="20">
        <v>44.98</v>
      </c>
      <c r="BA26" s="20">
        <v>47.92</v>
      </c>
      <c r="BB26" s="20">
        <v>29.4</v>
      </c>
      <c r="BC26" s="20">
        <v>8.5299999999999994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7.0000000000000007E-2</v>
      </c>
      <c r="BL26" s="20">
        <v>0</v>
      </c>
      <c r="BM26" s="20">
        <v>0.05</v>
      </c>
      <c r="BN26" s="20">
        <v>0</v>
      </c>
      <c r="BO26" s="20">
        <v>0.01</v>
      </c>
      <c r="BP26" s="20">
        <v>0</v>
      </c>
      <c r="BQ26" s="20">
        <v>0</v>
      </c>
      <c r="BR26" s="20">
        <v>0</v>
      </c>
      <c r="BS26" s="20">
        <v>0.28000000000000003</v>
      </c>
      <c r="BT26" s="20">
        <v>0</v>
      </c>
      <c r="BU26" s="20">
        <v>0</v>
      </c>
      <c r="BV26" s="20">
        <v>0.69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25.17</v>
      </c>
      <c r="CC26" s="24"/>
      <c r="CD26" s="24"/>
      <c r="CE26" s="20">
        <v>14.7</v>
      </c>
      <c r="CG26" s="20">
        <v>2.4500000000000002</v>
      </c>
      <c r="CH26" s="20">
        <v>0.61</v>
      </c>
      <c r="CI26" s="20">
        <v>1.53</v>
      </c>
      <c r="CJ26" s="20">
        <v>257.39999999999998</v>
      </c>
      <c r="CK26" s="20">
        <v>60.98</v>
      </c>
      <c r="CL26" s="20">
        <v>159.19</v>
      </c>
      <c r="CM26" s="20">
        <v>5.04</v>
      </c>
      <c r="CN26" s="20">
        <v>4.03</v>
      </c>
      <c r="CO26" s="20">
        <v>4.53</v>
      </c>
      <c r="CP26" s="20">
        <v>0</v>
      </c>
      <c r="CQ26" s="20">
        <v>0</v>
      </c>
      <c r="CR26" s="29"/>
    </row>
    <row r="27" spans="1:96" s="30" customFormat="1" x14ac:dyDescent="0.25">
      <c r="A27" s="89"/>
      <c r="B27" s="32" t="s">
        <v>112</v>
      </c>
      <c r="C27" s="33"/>
      <c r="D27" s="33">
        <v>16.09</v>
      </c>
      <c r="E27" s="33">
        <v>6.4</v>
      </c>
      <c r="F27" s="33">
        <v>16.27</v>
      </c>
      <c r="G27" s="33">
        <v>11.04</v>
      </c>
      <c r="H27" s="33">
        <v>74.98</v>
      </c>
      <c r="I27" s="33">
        <v>493.81</v>
      </c>
      <c r="J27" s="33">
        <v>3.4</v>
      </c>
      <c r="K27" s="33">
        <v>6.63</v>
      </c>
      <c r="L27" s="33">
        <v>0</v>
      </c>
      <c r="M27" s="33">
        <v>0</v>
      </c>
      <c r="N27" s="33">
        <v>26.84</v>
      </c>
      <c r="O27" s="33">
        <v>38.54</v>
      </c>
      <c r="P27" s="33">
        <v>9.59</v>
      </c>
      <c r="Q27" s="33">
        <v>0</v>
      </c>
      <c r="R27" s="33">
        <v>0</v>
      </c>
      <c r="S27" s="33">
        <v>1.28</v>
      </c>
      <c r="T27" s="33">
        <v>5.75</v>
      </c>
      <c r="U27" s="33">
        <v>749.87</v>
      </c>
      <c r="V27" s="33">
        <v>1117.33</v>
      </c>
      <c r="W27" s="33">
        <v>101.79</v>
      </c>
      <c r="X27" s="33">
        <v>93.28</v>
      </c>
      <c r="Y27" s="33">
        <v>252.07</v>
      </c>
      <c r="Z27" s="33">
        <v>4.3</v>
      </c>
      <c r="AA27" s="33">
        <v>22.99</v>
      </c>
      <c r="AB27" s="33">
        <v>7378.5</v>
      </c>
      <c r="AC27" s="33">
        <v>1434.12</v>
      </c>
      <c r="AD27" s="33">
        <v>5.8</v>
      </c>
      <c r="AE27" s="33">
        <v>0.27</v>
      </c>
      <c r="AF27" s="33">
        <v>0.23</v>
      </c>
      <c r="AG27" s="33">
        <v>5</v>
      </c>
      <c r="AH27" s="33">
        <v>8.93</v>
      </c>
      <c r="AI27" s="33">
        <v>22.52</v>
      </c>
      <c r="AJ27" s="34">
        <v>0</v>
      </c>
      <c r="AK27" s="34">
        <v>691.25</v>
      </c>
      <c r="AL27" s="34">
        <v>598.45000000000005</v>
      </c>
      <c r="AM27" s="34">
        <v>1051.25</v>
      </c>
      <c r="AN27" s="34">
        <v>944.22</v>
      </c>
      <c r="AO27" s="34">
        <v>285.99</v>
      </c>
      <c r="AP27" s="34">
        <v>597.95000000000005</v>
      </c>
      <c r="AQ27" s="34">
        <v>202.8</v>
      </c>
      <c r="AR27" s="34">
        <v>657.39</v>
      </c>
      <c r="AS27" s="34">
        <v>779.75</v>
      </c>
      <c r="AT27" s="34">
        <v>990.83</v>
      </c>
      <c r="AU27" s="34">
        <v>1347.19</v>
      </c>
      <c r="AV27" s="34">
        <v>336.73</v>
      </c>
      <c r="AW27" s="34">
        <v>828.19</v>
      </c>
      <c r="AX27" s="34">
        <v>2849.34</v>
      </c>
      <c r="AY27" s="34">
        <v>53.08</v>
      </c>
      <c r="AZ27" s="34">
        <v>852.6</v>
      </c>
      <c r="BA27" s="34">
        <v>662.21</v>
      </c>
      <c r="BB27" s="34">
        <v>473.57</v>
      </c>
      <c r="BC27" s="34">
        <v>219.89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0.72</v>
      </c>
      <c r="BL27" s="34">
        <v>0</v>
      </c>
      <c r="BM27" s="34">
        <v>0.41</v>
      </c>
      <c r="BN27" s="34">
        <v>0.03</v>
      </c>
      <c r="BO27" s="34">
        <v>7.0000000000000007E-2</v>
      </c>
      <c r="BP27" s="34">
        <v>0</v>
      </c>
      <c r="BQ27" s="34">
        <v>0</v>
      </c>
      <c r="BR27" s="34">
        <v>0.01</v>
      </c>
      <c r="BS27" s="34">
        <v>2.44</v>
      </c>
      <c r="BT27" s="34">
        <v>0</v>
      </c>
      <c r="BU27" s="34">
        <v>0</v>
      </c>
      <c r="BV27" s="34">
        <v>6.11</v>
      </c>
      <c r="BW27" s="34">
        <v>0.03</v>
      </c>
      <c r="BX27" s="34">
        <v>0</v>
      </c>
      <c r="BY27" s="34">
        <v>0</v>
      </c>
      <c r="BZ27" s="34">
        <v>0</v>
      </c>
      <c r="CA27" s="34">
        <v>0</v>
      </c>
      <c r="CB27" s="34">
        <v>719.97</v>
      </c>
      <c r="CC27" s="25"/>
      <c r="CD27" s="25">
        <f>$I$27/$I$34*100</f>
        <v>47.029523809523809</v>
      </c>
      <c r="CE27" s="34">
        <v>1252.74</v>
      </c>
      <c r="CF27" s="34"/>
      <c r="CG27" s="34">
        <v>13.11</v>
      </c>
      <c r="CH27" s="34">
        <v>8.9</v>
      </c>
      <c r="CI27" s="34">
        <v>11</v>
      </c>
      <c r="CJ27" s="34">
        <v>2583.89</v>
      </c>
      <c r="CK27" s="34">
        <v>1017.26</v>
      </c>
      <c r="CL27" s="34">
        <v>1800.57</v>
      </c>
      <c r="CM27" s="34">
        <v>30.52</v>
      </c>
      <c r="CN27" s="34">
        <v>24.52</v>
      </c>
      <c r="CO27" s="34">
        <v>27.53</v>
      </c>
      <c r="CP27" s="34">
        <v>10.78</v>
      </c>
      <c r="CQ27" s="34">
        <v>1.05</v>
      </c>
    </row>
    <row r="28" spans="1:96" x14ac:dyDescent="0.25"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87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2850</v>
      </c>
      <c r="CK29" s="20">
        <v>1098</v>
      </c>
      <c r="CL29" s="20">
        <v>1974</v>
      </c>
      <c r="CM29" s="20">
        <v>22.8</v>
      </c>
      <c r="CN29" s="20">
        <v>22.8</v>
      </c>
      <c r="CO29" s="20">
        <v>22.8</v>
      </c>
      <c r="CP29" s="20">
        <v>0</v>
      </c>
      <c r="CQ29" s="20">
        <v>0</v>
      </c>
      <c r="CR29" s="28"/>
    </row>
    <row r="30" spans="1:96" s="26" customFormat="1" x14ac:dyDescent="0.25">
      <c r="A30" s="87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3.08</v>
      </c>
      <c r="CH30" s="20">
        <v>3.08</v>
      </c>
      <c r="CI30" s="20">
        <v>3.08</v>
      </c>
      <c r="CJ30" s="20">
        <v>341.6</v>
      </c>
      <c r="CK30" s="20">
        <v>136.71</v>
      </c>
      <c r="CL30" s="20">
        <v>239.15</v>
      </c>
      <c r="CM30" s="20">
        <v>33.07</v>
      </c>
      <c r="CN30" s="20">
        <v>19.55</v>
      </c>
      <c r="CO30" s="20">
        <v>26.31</v>
      </c>
      <c r="CP30" s="20">
        <v>3.75</v>
      </c>
      <c r="CQ30" s="20">
        <v>0</v>
      </c>
      <c r="CR30" s="28"/>
    </row>
    <row r="31" spans="1:96" s="20" customFormat="1" ht="47.25" x14ac:dyDescent="0.25">
      <c r="A31" s="88" t="str">
        <f>"17/3"</f>
        <v>17/3</v>
      </c>
      <c r="B31" s="27" t="s">
        <v>115</v>
      </c>
      <c r="C31" s="23" t="str">
        <f>"90"</f>
        <v>90</v>
      </c>
      <c r="D31" s="23">
        <v>1.74</v>
      </c>
      <c r="E31" s="23">
        <v>0</v>
      </c>
      <c r="F31" s="23">
        <v>8.1300000000000008</v>
      </c>
      <c r="G31" s="23">
        <v>9.24</v>
      </c>
      <c r="H31" s="23">
        <v>23.73</v>
      </c>
      <c r="I31" s="23">
        <v>169.97726025</v>
      </c>
      <c r="J31" s="23">
        <v>1.19</v>
      </c>
      <c r="K31" s="23">
        <v>5.85</v>
      </c>
      <c r="L31" s="23">
        <v>0</v>
      </c>
      <c r="M31" s="23">
        <v>0</v>
      </c>
      <c r="N31" s="23">
        <v>11.48</v>
      </c>
      <c r="O31" s="23">
        <v>9.93</v>
      </c>
      <c r="P31" s="23">
        <v>2.3199999999999998</v>
      </c>
      <c r="Q31" s="23">
        <v>0</v>
      </c>
      <c r="R31" s="23">
        <v>0</v>
      </c>
      <c r="S31" s="23">
        <v>0.28999999999999998</v>
      </c>
      <c r="T31" s="23">
        <v>1.03</v>
      </c>
      <c r="U31" s="23">
        <v>111.04</v>
      </c>
      <c r="V31" s="23">
        <v>170.56</v>
      </c>
      <c r="W31" s="23">
        <v>19.91</v>
      </c>
      <c r="X31" s="23">
        <v>24.75</v>
      </c>
      <c r="Y31" s="23">
        <v>52.76</v>
      </c>
      <c r="Z31" s="23">
        <v>0.69</v>
      </c>
      <c r="AA31" s="23">
        <v>0</v>
      </c>
      <c r="AB31" s="23">
        <v>4107.1499999999996</v>
      </c>
      <c r="AC31" s="23">
        <v>855.68</v>
      </c>
      <c r="AD31" s="23">
        <v>4.25</v>
      </c>
      <c r="AE31" s="23">
        <v>0.04</v>
      </c>
      <c r="AF31" s="23">
        <v>0.04</v>
      </c>
      <c r="AG31" s="23">
        <v>0.57999999999999996</v>
      </c>
      <c r="AH31" s="23">
        <v>1.03</v>
      </c>
      <c r="AI31" s="23">
        <v>0.86</v>
      </c>
      <c r="AJ31" s="20">
        <v>0</v>
      </c>
      <c r="AK31" s="20">
        <v>75.91</v>
      </c>
      <c r="AL31" s="20">
        <v>60.13</v>
      </c>
      <c r="AM31" s="20">
        <v>104.23</v>
      </c>
      <c r="AN31" s="20">
        <v>51.56</v>
      </c>
      <c r="AO31" s="20">
        <v>25.95</v>
      </c>
      <c r="AP31" s="20">
        <v>46.36</v>
      </c>
      <c r="AQ31" s="20">
        <v>17.170000000000002</v>
      </c>
      <c r="AR31" s="20">
        <v>64.11</v>
      </c>
      <c r="AS31" s="20">
        <v>73.73</v>
      </c>
      <c r="AT31" s="20">
        <v>87.67</v>
      </c>
      <c r="AU31" s="20">
        <v>129.63</v>
      </c>
      <c r="AV31" s="20">
        <v>29.36</v>
      </c>
      <c r="AW31" s="20">
        <v>56.32</v>
      </c>
      <c r="AX31" s="20">
        <v>261.94</v>
      </c>
      <c r="AY31" s="20">
        <v>0</v>
      </c>
      <c r="AZ31" s="20">
        <v>58.12</v>
      </c>
      <c r="BA31" s="20">
        <v>59.33</v>
      </c>
      <c r="BB31" s="20">
        <v>47.71</v>
      </c>
      <c r="BC31" s="20">
        <v>23.95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0.51</v>
      </c>
      <c r="BL31" s="20">
        <v>0</v>
      </c>
      <c r="BM31" s="20">
        <v>0.33</v>
      </c>
      <c r="BN31" s="20">
        <v>0.02</v>
      </c>
      <c r="BO31" s="20">
        <v>0.06</v>
      </c>
      <c r="BP31" s="20">
        <v>0</v>
      </c>
      <c r="BQ31" s="20">
        <v>0</v>
      </c>
      <c r="BR31" s="20">
        <v>0</v>
      </c>
      <c r="BS31" s="20">
        <v>1.92</v>
      </c>
      <c r="BT31" s="20">
        <v>0</v>
      </c>
      <c r="BU31" s="20">
        <v>0</v>
      </c>
      <c r="BV31" s="20">
        <v>5.34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72.34</v>
      </c>
      <c r="CC31" s="24"/>
      <c r="CD31" s="24"/>
      <c r="CE31" s="20">
        <v>684.53</v>
      </c>
      <c r="CG31" s="20">
        <v>5.79</v>
      </c>
      <c r="CH31" s="20">
        <v>3.49</v>
      </c>
      <c r="CI31" s="20">
        <v>4.6399999999999997</v>
      </c>
      <c r="CJ31" s="20">
        <v>445.79</v>
      </c>
      <c r="CK31" s="20">
        <v>174.84</v>
      </c>
      <c r="CL31" s="20">
        <v>310.31</v>
      </c>
      <c r="CM31" s="20">
        <v>4.34</v>
      </c>
      <c r="CN31" s="20">
        <v>2.42</v>
      </c>
      <c r="CO31" s="20">
        <v>3.38</v>
      </c>
      <c r="CP31" s="20">
        <v>2.25</v>
      </c>
      <c r="CQ31" s="20">
        <v>0.23</v>
      </c>
      <c r="CR31" s="29"/>
    </row>
    <row r="32" spans="1:96" s="30" customFormat="1" ht="31.5" x14ac:dyDescent="0.25">
      <c r="A32" s="89"/>
      <c r="B32" s="32" t="s">
        <v>116</v>
      </c>
      <c r="C32" s="33"/>
      <c r="D32" s="33">
        <v>3.12</v>
      </c>
      <c r="E32" s="33">
        <v>0</v>
      </c>
      <c r="F32" s="33">
        <v>8.2799999999999994</v>
      </c>
      <c r="G32" s="33">
        <v>9.3800000000000008</v>
      </c>
      <c r="H32" s="33">
        <v>36.82</v>
      </c>
      <c r="I32" s="33">
        <v>229.17</v>
      </c>
      <c r="J32" s="33">
        <v>1.19</v>
      </c>
      <c r="K32" s="33">
        <v>5.85</v>
      </c>
      <c r="L32" s="33">
        <v>0</v>
      </c>
      <c r="M32" s="33">
        <v>0</v>
      </c>
      <c r="N32" s="33">
        <v>15.38</v>
      </c>
      <c r="O32" s="33">
        <v>19.05</v>
      </c>
      <c r="P32" s="33">
        <v>2.39</v>
      </c>
      <c r="Q32" s="33">
        <v>0</v>
      </c>
      <c r="R32" s="33">
        <v>0</v>
      </c>
      <c r="S32" s="33">
        <v>0.28999999999999998</v>
      </c>
      <c r="T32" s="33">
        <v>1.41</v>
      </c>
      <c r="U32" s="33">
        <v>111.08</v>
      </c>
      <c r="V32" s="33">
        <v>170.67</v>
      </c>
      <c r="W32" s="33">
        <v>20.02</v>
      </c>
      <c r="X32" s="33">
        <v>24.75</v>
      </c>
      <c r="Y32" s="33">
        <v>52.76</v>
      </c>
      <c r="Z32" s="33">
        <v>0.71</v>
      </c>
      <c r="AA32" s="33">
        <v>0</v>
      </c>
      <c r="AB32" s="33">
        <v>4107.1499999999996</v>
      </c>
      <c r="AC32" s="33">
        <v>855.68</v>
      </c>
      <c r="AD32" s="33">
        <v>4.25</v>
      </c>
      <c r="AE32" s="33">
        <v>0.04</v>
      </c>
      <c r="AF32" s="33">
        <v>0.04</v>
      </c>
      <c r="AG32" s="33">
        <v>0.57999999999999996</v>
      </c>
      <c r="AH32" s="33">
        <v>1.03</v>
      </c>
      <c r="AI32" s="33">
        <v>0.86</v>
      </c>
      <c r="AJ32" s="34">
        <v>0</v>
      </c>
      <c r="AK32" s="34">
        <v>139.77000000000001</v>
      </c>
      <c r="AL32" s="34">
        <v>126.6</v>
      </c>
      <c r="AM32" s="34">
        <v>206.02</v>
      </c>
      <c r="AN32" s="34">
        <v>85.32</v>
      </c>
      <c r="AO32" s="34">
        <v>45.96</v>
      </c>
      <c r="AP32" s="34">
        <v>86.38</v>
      </c>
      <c r="AQ32" s="34">
        <v>32.31</v>
      </c>
      <c r="AR32" s="34">
        <v>136.49</v>
      </c>
      <c r="AS32" s="34">
        <v>118.62</v>
      </c>
      <c r="AT32" s="34">
        <v>150.31</v>
      </c>
      <c r="AU32" s="34">
        <v>181.31</v>
      </c>
      <c r="AV32" s="34">
        <v>56.5</v>
      </c>
      <c r="AW32" s="34">
        <v>104.35</v>
      </c>
      <c r="AX32" s="34">
        <v>663.53</v>
      </c>
      <c r="AY32" s="34">
        <v>0</v>
      </c>
      <c r="AZ32" s="34">
        <v>188.97</v>
      </c>
      <c r="BA32" s="34">
        <v>116.22</v>
      </c>
      <c r="BB32" s="34">
        <v>85.47</v>
      </c>
      <c r="BC32" s="34">
        <v>53.87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0.53</v>
      </c>
      <c r="BL32" s="34">
        <v>0</v>
      </c>
      <c r="BM32" s="34">
        <v>0.33</v>
      </c>
      <c r="BN32" s="34">
        <v>0.02</v>
      </c>
      <c r="BO32" s="34">
        <v>0.06</v>
      </c>
      <c r="BP32" s="34">
        <v>0</v>
      </c>
      <c r="BQ32" s="34">
        <v>0</v>
      </c>
      <c r="BR32" s="34">
        <v>0</v>
      </c>
      <c r="BS32" s="34">
        <v>1.93</v>
      </c>
      <c r="BT32" s="34">
        <v>0</v>
      </c>
      <c r="BU32" s="34">
        <v>0</v>
      </c>
      <c r="BV32" s="34">
        <v>5.39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230.18</v>
      </c>
      <c r="CC32" s="25"/>
      <c r="CD32" s="25">
        <f>$I$32/$I$34*100</f>
        <v>21.825714285714284</v>
      </c>
      <c r="CE32" s="34">
        <v>684.53</v>
      </c>
      <c r="CF32" s="34"/>
      <c r="CG32" s="34">
        <v>8.8800000000000008</v>
      </c>
      <c r="CH32" s="34">
        <v>6.58</v>
      </c>
      <c r="CI32" s="34">
        <v>7.73</v>
      </c>
      <c r="CJ32" s="34">
        <v>3637.39</v>
      </c>
      <c r="CK32" s="34">
        <v>1409.55</v>
      </c>
      <c r="CL32" s="34">
        <v>2523.4699999999998</v>
      </c>
      <c r="CM32" s="34">
        <v>60.22</v>
      </c>
      <c r="CN32" s="34">
        <v>44.77</v>
      </c>
      <c r="CO32" s="34">
        <v>52.49</v>
      </c>
      <c r="CP32" s="34">
        <v>6</v>
      </c>
      <c r="CQ32" s="34">
        <v>0.23</v>
      </c>
    </row>
    <row r="33" spans="1:95" s="30" customFormat="1" x14ac:dyDescent="0.25">
      <c r="A33" s="89"/>
      <c r="B33" s="32" t="s">
        <v>117</v>
      </c>
      <c r="C33" s="33"/>
      <c r="D33" s="33">
        <v>27.13</v>
      </c>
      <c r="E33" s="33">
        <v>6.4</v>
      </c>
      <c r="F33" s="33">
        <v>31.57</v>
      </c>
      <c r="G33" s="33">
        <v>27.46</v>
      </c>
      <c r="H33" s="33">
        <v>175.56</v>
      </c>
      <c r="I33" s="33">
        <v>1060.96</v>
      </c>
      <c r="J33" s="33">
        <v>5.62</v>
      </c>
      <c r="K33" s="33">
        <v>15.73</v>
      </c>
      <c r="L33" s="33">
        <v>0</v>
      </c>
      <c r="M33" s="33">
        <v>0</v>
      </c>
      <c r="N33" s="33">
        <v>62.97</v>
      </c>
      <c r="O33" s="33">
        <v>93.3</v>
      </c>
      <c r="P33" s="33">
        <v>19.29</v>
      </c>
      <c r="Q33" s="33">
        <v>0</v>
      </c>
      <c r="R33" s="33">
        <v>0</v>
      </c>
      <c r="S33" s="33">
        <v>2.63</v>
      </c>
      <c r="T33" s="33">
        <v>9.43</v>
      </c>
      <c r="U33" s="33">
        <v>1080.6500000000001</v>
      </c>
      <c r="V33" s="33">
        <v>1771.59</v>
      </c>
      <c r="W33" s="33">
        <v>151.83000000000001</v>
      </c>
      <c r="X33" s="33">
        <v>221.55</v>
      </c>
      <c r="Y33" s="33">
        <v>454.62</v>
      </c>
      <c r="Z33" s="33">
        <v>10.47</v>
      </c>
      <c r="AA33" s="33">
        <v>22.99</v>
      </c>
      <c r="AB33" s="33">
        <v>11550.39</v>
      </c>
      <c r="AC33" s="33">
        <v>2300.85</v>
      </c>
      <c r="AD33" s="33">
        <v>12.92</v>
      </c>
      <c r="AE33" s="33">
        <v>0.52</v>
      </c>
      <c r="AF33" s="33">
        <v>0.37</v>
      </c>
      <c r="AG33" s="33">
        <v>7.65</v>
      </c>
      <c r="AH33" s="33">
        <v>13.93</v>
      </c>
      <c r="AI33" s="33">
        <v>34.200000000000003</v>
      </c>
      <c r="AJ33" s="34">
        <v>0</v>
      </c>
      <c r="AK33" s="34">
        <v>1190.69</v>
      </c>
      <c r="AL33" s="34">
        <v>1025.98</v>
      </c>
      <c r="AM33" s="34">
        <v>1736.27</v>
      </c>
      <c r="AN33" s="34">
        <v>1336.66</v>
      </c>
      <c r="AO33" s="34">
        <v>508.84</v>
      </c>
      <c r="AP33" s="34">
        <v>928.33</v>
      </c>
      <c r="AQ33" s="34">
        <v>339.69</v>
      </c>
      <c r="AR33" s="34">
        <v>1160.69</v>
      </c>
      <c r="AS33" s="34">
        <v>1238.78</v>
      </c>
      <c r="AT33" s="34">
        <v>1751.6</v>
      </c>
      <c r="AU33" s="34">
        <v>2187.36</v>
      </c>
      <c r="AV33" s="34">
        <v>572.08000000000004</v>
      </c>
      <c r="AW33" s="34">
        <v>1340.31</v>
      </c>
      <c r="AX33" s="34">
        <v>5041.72</v>
      </c>
      <c r="AY33" s="34">
        <v>53.08</v>
      </c>
      <c r="AZ33" s="34">
        <v>1425.52</v>
      </c>
      <c r="BA33" s="34">
        <v>1142.33</v>
      </c>
      <c r="BB33" s="34">
        <v>809.28</v>
      </c>
      <c r="BC33" s="34">
        <v>467.16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1.83</v>
      </c>
      <c r="BL33" s="34">
        <v>0</v>
      </c>
      <c r="BM33" s="34">
        <v>0.96</v>
      </c>
      <c r="BN33" s="34">
        <v>0.08</v>
      </c>
      <c r="BO33" s="34">
        <v>0.16</v>
      </c>
      <c r="BP33" s="34">
        <v>0</v>
      </c>
      <c r="BQ33" s="34">
        <v>0</v>
      </c>
      <c r="BR33" s="34">
        <v>0.02</v>
      </c>
      <c r="BS33" s="34">
        <v>6.06</v>
      </c>
      <c r="BT33" s="34">
        <v>0.01</v>
      </c>
      <c r="BU33" s="34">
        <v>0</v>
      </c>
      <c r="BV33" s="34">
        <v>14.96</v>
      </c>
      <c r="BW33" s="34">
        <v>0.09</v>
      </c>
      <c r="BX33" s="34">
        <v>0</v>
      </c>
      <c r="BY33" s="34">
        <v>0</v>
      </c>
      <c r="BZ33" s="34">
        <v>0</v>
      </c>
      <c r="CA33" s="34">
        <v>0</v>
      </c>
      <c r="CB33" s="34">
        <v>1363.32</v>
      </c>
      <c r="CC33" s="25"/>
      <c r="CD33" s="25"/>
      <c r="CE33" s="34">
        <v>1948.05</v>
      </c>
      <c r="CF33" s="34"/>
      <c r="CG33" s="34">
        <v>50.83</v>
      </c>
      <c r="CH33" s="34">
        <v>35.17</v>
      </c>
      <c r="CI33" s="34">
        <v>43</v>
      </c>
      <c r="CJ33" s="34">
        <v>9118.25</v>
      </c>
      <c r="CK33" s="34">
        <v>3831.16</v>
      </c>
      <c r="CL33" s="34">
        <v>6474.7</v>
      </c>
      <c r="CM33" s="34">
        <v>228.07</v>
      </c>
      <c r="CN33" s="34">
        <v>172.88</v>
      </c>
      <c r="CO33" s="34">
        <v>200.48</v>
      </c>
      <c r="CP33" s="34">
        <v>20.440000000000001</v>
      </c>
      <c r="CQ33" s="34">
        <v>1.78</v>
      </c>
    </row>
    <row r="34" spans="1:95" ht="47.25" x14ac:dyDescent="0.25"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B35" s="27" t="s">
        <v>119</v>
      </c>
      <c r="C35" s="23"/>
      <c r="D35" s="23">
        <f t="shared" ref="D35:I35" si="0">D33-D34</f>
        <v>-4.370000000000001</v>
      </c>
      <c r="E35" s="23">
        <f t="shared" si="0"/>
        <v>6.4</v>
      </c>
      <c r="F35" s="23">
        <f t="shared" si="0"/>
        <v>-3.6799999999999997</v>
      </c>
      <c r="G35" s="23">
        <f t="shared" si="0"/>
        <v>27.46</v>
      </c>
      <c r="H35" s="23">
        <f t="shared" si="0"/>
        <v>23.310000000000002</v>
      </c>
      <c r="I35" s="23">
        <f t="shared" si="0"/>
        <v>10.960000000000036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1771.59</v>
      </c>
      <c r="W35" s="23">
        <f t="shared" si="1"/>
        <v>151.83000000000001</v>
      </c>
      <c r="X35" s="23">
        <f t="shared" si="1"/>
        <v>221.55</v>
      </c>
      <c r="Y35" s="23">
        <f t="shared" si="1"/>
        <v>454.62</v>
      </c>
      <c r="Z35" s="23">
        <f t="shared" si="1"/>
        <v>10.47</v>
      </c>
      <c r="AA35" s="23">
        <f t="shared" si="1"/>
        <v>22.99</v>
      </c>
      <c r="AB35" s="23">
        <f t="shared" si="1"/>
        <v>11550.39</v>
      </c>
      <c r="AC35" s="23">
        <f t="shared" si="1"/>
        <v>1963.35</v>
      </c>
      <c r="AD35" s="23">
        <f t="shared" si="1"/>
        <v>12.92</v>
      </c>
      <c r="AE35" s="23">
        <f t="shared" si="1"/>
        <v>-8.0000000000000071E-2</v>
      </c>
      <c r="AF35" s="23">
        <f t="shared" si="1"/>
        <v>-0.30500000000000005</v>
      </c>
      <c r="AG35" s="23"/>
      <c r="AH35" s="23"/>
      <c r="AI35" s="23">
        <f>AI33-AI34</f>
        <v>0.45000000000000284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43</v>
      </c>
      <c r="CJ35" s="20"/>
      <c r="CK35" s="20"/>
      <c r="CL35" s="20">
        <f>CL33-CL34</f>
        <v>6474.7</v>
      </c>
      <c r="CM35" s="20"/>
      <c r="CN35" s="20"/>
      <c r="CO35" s="20">
        <f>CO33-CO34</f>
        <v>200.48</v>
      </c>
      <c r="CP35" s="20"/>
      <c r="CQ35" s="20"/>
    </row>
    <row r="36" spans="1:95" ht="31.5" x14ac:dyDescent="0.25">
      <c r="B36" s="27" t="s">
        <v>120</v>
      </c>
      <c r="C36" s="23"/>
      <c r="D36" s="23">
        <v>11</v>
      </c>
      <c r="E36" s="23"/>
      <c r="F36" s="23">
        <v>28</v>
      </c>
      <c r="G36" s="23"/>
      <c r="H36" s="23">
        <v>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176</v>
      </c>
      <c r="D4" s="48" t="s">
        <v>168</v>
      </c>
      <c r="E4" s="49">
        <v>220</v>
      </c>
      <c r="F4" s="50"/>
      <c r="G4" s="49">
        <v>207.46144319999996</v>
      </c>
      <c r="H4" s="49">
        <v>3.32</v>
      </c>
      <c r="I4" s="49">
        <v>5.86</v>
      </c>
      <c r="J4" s="51">
        <v>35.229999999999997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20.530314146341457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60</v>
      </c>
      <c r="F7" s="57"/>
      <c r="G7" s="56">
        <v>94.176000000000002</v>
      </c>
      <c r="H7" s="56">
        <v>7.62</v>
      </c>
      <c r="I7" s="56">
        <v>6.9</v>
      </c>
      <c r="J7" s="58">
        <v>0.42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178</v>
      </c>
      <c r="D14" s="70" t="s">
        <v>170</v>
      </c>
      <c r="E14" s="71">
        <v>200</v>
      </c>
      <c r="F14" s="72"/>
      <c r="G14" s="71">
        <v>131.244416</v>
      </c>
      <c r="H14" s="71">
        <v>4.43</v>
      </c>
      <c r="I14" s="71">
        <v>4.45</v>
      </c>
      <c r="J14" s="73">
        <v>19.45</v>
      </c>
    </row>
    <row r="15" spans="1:10" x14ac:dyDescent="0.25">
      <c r="A15" s="52"/>
      <c r="B15" s="59" t="s">
        <v>143</v>
      </c>
      <c r="C15" s="54" t="s">
        <v>179</v>
      </c>
      <c r="D15" s="55" t="s">
        <v>171</v>
      </c>
      <c r="E15" s="56">
        <v>70</v>
      </c>
      <c r="F15" s="57"/>
      <c r="G15" s="56">
        <v>98.886198833333367</v>
      </c>
      <c r="H15" s="56">
        <v>8.65</v>
      </c>
      <c r="I15" s="56">
        <v>5.78</v>
      </c>
      <c r="J15" s="58">
        <v>3.46</v>
      </c>
    </row>
    <row r="16" spans="1:10" x14ac:dyDescent="0.25">
      <c r="A16" s="52"/>
      <c r="B16" s="59" t="s">
        <v>144</v>
      </c>
      <c r="C16" s="54" t="s">
        <v>180</v>
      </c>
      <c r="D16" s="55" t="s">
        <v>172</v>
      </c>
      <c r="E16" s="56">
        <v>170</v>
      </c>
      <c r="F16" s="57"/>
      <c r="G16" s="56">
        <v>217.36947660000001</v>
      </c>
      <c r="H16" s="56">
        <v>5.98</v>
      </c>
      <c r="I16" s="56">
        <v>4.4000000000000004</v>
      </c>
      <c r="J16" s="58">
        <v>38.61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150</v>
      </c>
      <c r="F19" s="57"/>
      <c r="G19" s="56">
        <v>35.765864999999998</v>
      </c>
      <c r="H19" s="56">
        <v>0.12</v>
      </c>
      <c r="I19" s="56">
        <v>0.03</v>
      </c>
      <c r="J19" s="58">
        <v>9.15</v>
      </c>
    </row>
    <row r="20" spans="1:10" x14ac:dyDescent="0.25">
      <c r="A20" s="52"/>
      <c r="B20" s="59" t="s">
        <v>152</v>
      </c>
      <c r="C20" s="54" t="s">
        <v>181</v>
      </c>
      <c r="D20" s="55" t="s">
        <v>173</v>
      </c>
      <c r="E20" s="56">
        <v>60</v>
      </c>
      <c r="F20" s="57"/>
      <c r="G20" s="56">
        <v>59.009798399999994</v>
      </c>
      <c r="H20" s="56">
        <v>0.7</v>
      </c>
      <c r="I20" s="56">
        <v>3.58</v>
      </c>
      <c r="J20" s="58">
        <v>6.79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182</v>
      </c>
      <c r="D25" s="75" t="s">
        <v>174</v>
      </c>
      <c r="E25" s="76">
        <v>200</v>
      </c>
      <c r="F25" s="77"/>
      <c r="G25" s="76">
        <v>218.954812</v>
      </c>
      <c r="H25" s="76">
        <v>4.99</v>
      </c>
      <c r="I25" s="76">
        <v>5.98</v>
      </c>
      <c r="J25" s="78">
        <v>39.24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150</v>
      </c>
      <c r="F5" s="57"/>
      <c r="G5" s="56">
        <v>15.397735609756092</v>
      </c>
      <c r="H5" s="56">
        <v>0.09</v>
      </c>
      <c r="I5" s="56">
        <v>0.02</v>
      </c>
      <c r="J5" s="58">
        <v>3.8</v>
      </c>
    </row>
    <row r="6" spans="1:10" x14ac:dyDescent="0.25">
      <c r="A6" s="52"/>
      <c r="B6" s="59" t="s">
        <v>137</v>
      </c>
      <c r="C6" s="54" t="s">
        <v>138</v>
      </c>
      <c r="D6" s="55" t="s">
        <v>99</v>
      </c>
      <c r="E6" s="56">
        <v>200</v>
      </c>
      <c r="F6" s="57"/>
      <c r="G6" s="56">
        <v>201.328554</v>
      </c>
      <c r="H6" s="56">
        <v>6.05</v>
      </c>
      <c r="I6" s="56">
        <v>6.48</v>
      </c>
      <c r="J6" s="58">
        <v>31.72</v>
      </c>
    </row>
    <row r="7" spans="1:10" x14ac:dyDescent="0.25">
      <c r="A7" s="52"/>
      <c r="B7" s="59" t="s">
        <v>139</v>
      </c>
      <c r="C7" s="54" t="s">
        <v>122</v>
      </c>
      <c r="D7" s="55" t="s">
        <v>100</v>
      </c>
      <c r="E7" s="56">
        <v>10</v>
      </c>
      <c r="F7" s="57"/>
      <c r="G7" s="56">
        <v>27.787999999999997</v>
      </c>
      <c r="H7" s="56">
        <v>0.05</v>
      </c>
      <c r="I7" s="56">
        <v>0</v>
      </c>
      <c r="J7" s="58">
        <v>7.26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145</v>
      </c>
      <c r="D16" s="55" t="s">
        <v>107</v>
      </c>
      <c r="E16" s="56">
        <v>150</v>
      </c>
      <c r="F16" s="57"/>
      <c r="G16" s="56">
        <v>72.869980560000002</v>
      </c>
      <c r="H16" s="56">
        <v>1.31</v>
      </c>
      <c r="I16" s="56">
        <v>3.28</v>
      </c>
      <c r="J16" s="58">
        <v>10.35</v>
      </c>
    </row>
    <row r="17" spans="1:10" x14ac:dyDescent="0.25">
      <c r="A17" s="52"/>
      <c r="B17" s="59" t="s">
        <v>146</v>
      </c>
      <c r="C17" s="54" t="s">
        <v>147</v>
      </c>
      <c r="D17" s="55" t="s">
        <v>108</v>
      </c>
      <c r="E17" s="56">
        <v>50</v>
      </c>
      <c r="F17" s="57"/>
      <c r="G17" s="56">
        <v>98.000104999999991</v>
      </c>
      <c r="H17" s="56">
        <v>7.07</v>
      </c>
      <c r="I17" s="56">
        <v>5.92</v>
      </c>
      <c r="J17" s="58">
        <v>4.0599999999999996</v>
      </c>
    </row>
    <row r="18" spans="1:10" x14ac:dyDescent="0.25">
      <c r="A18" s="52"/>
      <c r="B18" s="59" t="s">
        <v>148</v>
      </c>
      <c r="C18" s="54" t="s">
        <v>149</v>
      </c>
      <c r="D18" s="55" t="s">
        <v>109</v>
      </c>
      <c r="E18" s="56">
        <v>200</v>
      </c>
      <c r="F18" s="57"/>
      <c r="G18" s="56">
        <v>147.20033857999999</v>
      </c>
      <c r="H18" s="56">
        <v>3.34</v>
      </c>
      <c r="I18" s="56">
        <v>5.3</v>
      </c>
      <c r="J18" s="58">
        <v>23.13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153</v>
      </c>
      <c r="D20" s="55" t="s">
        <v>111</v>
      </c>
      <c r="E20" s="56">
        <v>30</v>
      </c>
      <c r="F20" s="57"/>
      <c r="G20" s="56">
        <v>25.261655999999995</v>
      </c>
      <c r="H20" s="56">
        <v>0.91</v>
      </c>
      <c r="I20" s="56">
        <v>1.23</v>
      </c>
      <c r="J20" s="58">
        <v>3.35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156</v>
      </c>
      <c r="D25" s="75" t="s">
        <v>115</v>
      </c>
      <c r="E25" s="76">
        <v>90</v>
      </c>
      <c r="F25" s="77"/>
      <c r="G25" s="76">
        <v>169.97726025</v>
      </c>
      <c r="H25" s="76">
        <v>1.74</v>
      </c>
      <c r="I25" s="76">
        <v>8.1300000000000008</v>
      </c>
      <c r="J25" s="78">
        <v>23.73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45169.355497685188</v>
      </c>
    </row>
    <row r="2" spans="1:2" ht="12.75" customHeight="1" x14ac:dyDescent="0.2">
      <c r="A2" s="83" t="s">
        <v>161</v>
      </c>
      <c r="B2" s="84">
        <v>45176.518460648149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166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IU34"/>
  <sheetViews>
    <sheetView topLeftCell="A12" workbookViewId="0">
      <selection activeCell="A27" sqref="A2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"1 сентября 2023 г."</f>
        <v>1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(18)'!B3&lt;&gt;"",'Dop (18)'!B3,"")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20.530314146341457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78.75" x14ac:dyDescent="0.25">
      <c r="A13" s="21" t="str">
        <f>"8/4"</f>
        <v>8/4</v>
      </c>
      <c r="B13" s="27" t="s">
        <v>244</v>
      </c>
      <c r="C13" s="23" t="str">
        <f>"220"</f>
        <v>220</v>
      </c>
      <c r="D13" s="23">
        <v>4.7699999999999996</v>
      </c>
      <c r="E13" s="23">
        <v>0</v>
      </c>
      <c r="F13" s="23">
        <v>7.79</v>
      </c>
      <c r="G13" s="23">
        <v>7.79</v>
      </c>
      <c r="H13" s="23">
        <v>29.64</v>
      </c>
      <c r="I13" s="23">
        <v>204.54620559999998</v>
      </c>
      <c r="J13" s="23">
        <v>1.24</v>
      </c>
      <c r="K13" s="23">
        <v>3.58</v>
      </c>
      <c r="L13" s="23">
        <v>0</v>
      </c>
      <c r="M13" s="23">
        <v>0</v>
      </c>
      <c r="N13" s="23">
        <v>4.7699999999999996</v>
      </c>
      <c r="O13" s="23">
        <v>22.61</v>
      </c>
      <c r="P13" s="23">
        <v>2.2599999999999998</v>
      </c>
      <c r="Q13" s="23">
        <v>0</v>
      </c>
      <c r="R13" s="23">
        <v>0</v>
      </c>
      <c r="S13" s="23">
        <v>0</v>
      </c>
      <c r="T13" s="23">
        <v>1.23</v>
      </c>
      <c r="U13" s="23">
        <v>218.66</v>
      </c>
      <c r="V13" s="23">
        <v>129.55000000000001</v>
      </c>
      <c r="W13" s="23">
        <v>22.07</v>
      </c>
      <c r="X13" s="23">
        <v>48.64</v>
      </c>
      <c r="Y13" s="23">
        <v>121.28</v>
      </c>
      <c r="Z13" s="23">
        <v>1.41</v>
      </c>
      <c r="AA13" s="23">
        <v>0</v>
      </c>
      <c r="AB13" s="23">
        <v>0</v>
      </c>
      <c r="AC13" s="23">
        <v>0</v>
      </c>
      <c r="AD13" s="23">
        <v>3.05</v>
      </c>
      <c r="AE13" s="23">
        <v>0.15</v>
      </c>
      <c r="AF13" s="23">
        <v>0.04</v>
      </c>
      <c r="AG13" s="23">
        <v>0.34</v>
      </c>
      <c r="AH13" s="23">
        <v>1.82</v>
      </c>
      <c r="AI13" s="23">
        <v>0</v>
      </c>
      <c r="AJ13" s="20">
        <v>0</v>
      </c>
      <c r="AK13" s="20">
        <v>217.32</v>
      </c>
      <c r="AL13" s="20">
        <v>154.46</v>
      </c>
      <c r="AM13" s="20">
        <v>246.43</v>
      </c>
      <c r="AN13" s="20">
        <v>162.99</v>
      </c>
      <c r="AO13" s="20">
        <v>47.35</v>
      </c>
      <c r="AP13" s="20">
        <v>147.47</v>
      </c>
      <c r="AQ13" s="20">
        <v>75.680000000000007</v>
      </c>
      <c r="AR13" s="20">
        <v>208.4</v>
      </c>
      <c r="AS13" s="20">
        <v>188.61</v>
      </c>
      <c r="AT13" s="20">
        <v>285.63</v>
      </c>
      <c r="AU13" s="20">
        <v>355.48</v>
      </c>
      <c r="AV13" s="20">
        <v>94.69</v>
      </c>
      <c r="AW13" s="20">
        <v>395.45</v>
      </c>
      <c r="AX13" s="20">
        <v>755.98</v>
      </c>
      <c r="AY13" s="20">
        <v>0</v>
      </c>
      <c r="AZ13" s="20">
        <v>248.76</v>
      </c>
      <c r="BA13" s="20">
        <v>199.47</v>
      </c>
      <c r="BB13" s="20">
        <v>171.92</v>
      </c>
      <c r="BC13" s="20">
        <v>109.44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0.01</v>
      </c>
      <c r="BJ13" s="20">
        <v>0</v>
      </c>
      <c r="BK13" s="20">
        <v>0.84</v>
      </c>
      <c r="BL13" s="20">
        <v>0</v>
      </c>
      <c r="BM13" s="20">
        <v>0.24</v>
      </c>
      <c r="BN13" s="20">
        <v>0.02</v>
      </c>
      <c r="BO13" s="20">
        <v>0.04</v>
      </c>
      <c r="BP13" s="20">
        <v>0</v>
      </c>
      <c r="BQ13" s="20">
        <v>0</v>
      </c>
      <c r="BR13" s="20">
        <v>0</v>
      </c>
      <c r="BS13" s="20">
        <v>2.11</v>
      </c>
      <c r="BT13" s="20">
        <v>0</v>
      </c>
      <c r="BU13" s="20">
        <v>0</v>
      </c>
      <c r="BV13" s="20">
        <v>4.0599999999999996</v>
      </c>
      <c r="BW13" s="20">
        <v>0.02</v>
      </c>
      <c r="BX13" s="20">
        <v>0</v>
      </c>
      <c r="BY13" s="20">
        <v>0</v>
      </c>
      <c r="BZ13" s="20">
        <v>0</v>
      </c>
      <c r="CA13" s="20">
        <v>0</v>
      </c>
      <c r="CB13" s="20">
        <v>202.76</v>
      </c>
      <c r="CC13" s="24"/>
      <c r="CD13" s="24"/>
      <c r="CE13" s="20">
        <v>0</v>
      </c>
      <c r="CF13" s="20"/>
      <c r="CG13" s="20">
        <v>26.4</v>
      </c>
      <c r="CH13" s="20">
        <v>12.8</v>
      </c>
      <c r="CI13" s="20">
        <v>19.600000000000001</v>
      </c>
      <c r="CJ13" s="20">
        <v>1535.27</v>
      </c>
      <c r="CK13" s="20">
        <v>739.67</v>
      </c>
      <c r="CL13" s="20">
        <v>1137.47</v>
      </c>
      <c r="CM13" s="20">
        <v>28.1</v>
      </c>
      <c r="CN13" s="20">
        <v>17.809999999999999</v>
      </c>
      <c r="CO13" s="20">
        <v>22.96</v>
      </c>
      <c r="CP13" s="20">
        <v>4.4000000000000004</v>
      </c>
      <c r="CQ13" s="20">
        <v>0.55000000000000004</v>
      </c>
      <c r="CR13" s="28"/>
    </row>
    <row r="14" spans="1:96" s="20" customFormat="1" x14ac:dyDescent="0.25">
      <c r="A14" s="21" t="str">
        <f>"1/6"</f>
        <v>1/6</v>
      </c>
      <c r="B14" s="27" t="s">
        <v>169</v>
      </c>
      <c r="C14" s="23" t="str">
        <f>"60"</f>
        <v>60</v>
      </c>
      <c r="D14" s="23">
        <v>7.62</v>
      </c>
      <c r="E14" s="23">
        <v>7.62</v>
      </c>
      <c r="F14" s="23">
        <v>6.9</v>
      </c>
      <c r="G14" s="23">
        <v>0</v>
      </c>
      <c r="H14" s="23">
        <v>0.42</v>
      </c>
      <c r="I14" s="23">
        <v>94.176000000000002</v>
      </c>
      <c r="J14" s="23">
        <v>1.8</v>
      </c>
      <c r="K14" s="23">
        <v>0</v>
      </c>
      <c r="L14" s="23">
        <v>0</v>
      </c>
      <c r="M14" s="23">
        <v>0</v>
      </c>
      <c r="N14" s="23">
        <v>0.42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0.6</v>
      </c>
      <c r="U14" s="23">
        <v>80.400000000000006</v>
      </c>
      <c r="V14" s="23">
        <v>84</v>
      </c>
      <c r="W14" s="23">
        <v>33</v>
      </c>
      <c r="X14" s="23">
        <v>7.2</v>
      </c>
      <c r="Y14" s="23">
        <v>115.2</v>
      </c>
      <c r="Z14" s="23">
        <v>1.5</v>
      </c>
      <c r="AA14" s="23">
        <v>150</v>
      </c>
      <c r="AB14" s="23">
        <v>36</v>
      </c>
      <c r="AC14" s="23">
        <v>156</v>
      </c>
      <c r="AD14" s="23">
        <v>0.36</v>
      </c>
      <c r="AE14" s="23">
        <v>0.04</v>
      </c>
      <c r="AF14" s="23">
        <v>0.26</v>
      </c>
      <c r="AG14" s="23">
        <v>0.12</v>
      </c>
      <c r="AH14" s="23">
        <v>2.16</v>
      </c>
      <c r="AI14" s="23">
        <v>0</v>
      </c>
      <c r="AJ14" s="20">
        <v>0</v>
      </c>
      <c r="AK14" s="20">
        <v>463.2</v>
      </c>
      <c r="AL14" s="20">
        <v>358.2</v>
      </c>
      <c r="AM14" s="20">
        <v>648.6</v>
      </c>
      <c r="AN14" s="20">
        <v>541.79999999999995</v>
      </c>
      <c r="AO14" s="20">
        <v>254.4</v>
      </c>
      <c r="AP14" s="20">
        <v>366</v>
      </c>
      <c r="AQ14" s="20">
        <v>122.4</v>
      </c>
      <c r="AR14" s="20">
        <v>391.2</v>
      </c>
      <c r="AS14" s="20">
        <v>426</v>
      </c>
      <c r="AT14" s="20">
        <v>472.2</v>
      </c>
      <c r="AU14" s="20">
        <v>737.4</v>
      </c>
      <c r="AV14" s="20">
        <v>204</v>
      </c>
      <c r="AW14" s="20">
        <v>249.6</v>
      </c>
      <c r="AX14" s="20">
        <v>1063.8</v>
      </c>
      <c r="AY14" s="20">
        <v>8.4</v>
      </c>
      <c r="AZ14" s="20">
        <v>237.6</v>
      </c>
      <c r="BA14" s="20">
        <v>556.79999999999995</v>
      </c>
      <c r="BB14" s="20">
        <v>285.60000000000002</v>
      </c>
      <c r="BC14" s="20">
        <v>175.8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44.46</v>
      </c>
      <c r="CC14" s="24"/>
      <c r="CD14" s="24"/>
      <c r="CE14" s="20">
        <v>156</v>
      </c>
      <c r="CG14" s="20">
        <v>33.9</v>
      </c>
      <c r="CH14" s="20">
        <v>28.5</v>
      </c>
      <c r="CI14" s="20">
        <v>31.2</v>
      </c>
      <c r="CJ14" s="20">
        <v>4860</v>
      </c>
      <c r="CK14" s="20">
        <v>3105</v>
      </c>
      <c r="CL14" s="20">
        <v>3982.5</v>
      </c>
      <c r="CM14" s="20">
        <v>15</v>
      </c>
      <c r="CN14" s="20">
        <v>10.5</v>
      </c>
      <c r="CO14" s="20">
        <v>12.75</v>
      </c>
      <c r="CP14" s="20">
        <v>0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13.84</v>
      </c>
      <c r="E15" s="33">
        <v>7.62</v>
      </c>
      <c r="F15" s="33">
        <v>14.85</v>
      </c>
      <c r="G15" s="33">
        <v>7.95</v>
      </c>
      <c r="H15" s="33">
        <v>44.5</v>
      </c>
      <c r="I15" s="33">
        <v>364.03</v>
      </c>
      <c r="J15" s="33">
        <v>3.04</v>
      </c>
      <c r="K15" s="33">
        <v>3.58</v>
      </c>
      <c r="L15" s="33">
        <v>0</v>
      </c>
      <c r="M15" s="33">
        <v>0</v>
      </c>
      <c r="N15" s="33">
        <v>10.34</v>
      </c>
      <c r="O15" s="33">
        <v>31.73</v>
      </c>
      <c r="P15" s="33">
        <v>2.4300000000000002</v>
      </c>
      <c r="Q15" s="33">
        <v>0</v>
      </c>
      <c r="R15" s="33">
        <v>0</v>
      </c>
      <c r="S15" s="33">
        <v>0.28000000000000003</v>
      </c>
      <c r="T15" s="33">
        <v>2.2400000000000002</v>
      </c>
      <c r="U15" s="33">
        <v>299.64</v>
      </c>
      <c r="V15" s="33">
        <v>221.57</v>
      </c>
      <c r="W15" s="33">
        <v>57.1</v>
      </c>
      <c r="X15" s="33">
        <v>56.4</v>
      </c>
      <c r="Y15" s="33">
        <v>237.48</v>
      </c>
      <c r="Z15" s="33">
        <v>2.95</v>
      </c>
      <c r="AA15" s="33">
        <v>150</v>
      </c>
      <c r="AB15" s="33">
        <v>36.44</v>
      </c>
      <c r="AC15" s="33">
        <v>156.1</v>
      </c>
      <c r="AD15" s="33">
        <v>3.42</v>
      </c>
      <c r="AE15" s="33">
        <v>0.2</v>
      </c>
      <c r="AF15" s="33">
        <v>0.3</v>
      </c>
      <c r="AG15" s="33">
        <v>0.46</v>
      </c>
      <c r="AH15" s="33">
        <v>3.99</v>
      </c>
      <c r="AI15" s="33">
        <v>0.78</v>
      </c>
      <c r="AJ15" s="34">
        <v>0</v>
      </c>
      <c r="AK15" s="34">
        <v>745.05</v>
      </c>
      <c r="AL15" s="34">
        <v>579.89</v>
      </c>
      <c r="AM15" s="34">
        <v>997.44</v>
      </c>
      <c r="AN15" s="34">
        <v>739.7</v>
      </c>
      <c r="AO15" s="34">
        <v>322.04000000000002</v>
      </c>
      <c r="AP15" s="34">
        <v>554.69000000000005</v>
      </c>
      <c r="AQ15" s="34">
        <v>213.21</v>
      </c>
      <c r="AR15" s="34">
        <v>673.51</v>
      </c>
      <c r="AS15" s="34">
        <v>659.5</v>
      </c>
      <c r="AT15" s="34">
        <v>820.47</v>
      </c>
      <c r="AU15" s="34">
        <v>1144.56</v>
      </c>
      <c r="AV15" s="34">
        <v>326.7</v>
      </c>
      <c r="AW15" s="34">
        <v>693.08</v>
      </c>
      <c r="AX15" s="34">
        <v>2221.37</v>
      </c>
      <c r="AY15" s="34">
        <v>8.4</v>
      </c>
      <c r="AZ15" s="34">
        <v>617.21</v>
      </c>
      <c r="BA15" s="34">
        <v>813.17</v>
      </c>
      <c r="BB15" s="34">
        <v>495.28</v>
      </c>
      <c r="BC15" s="34">
        <v>315.17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0.01</v>
      </c>
      <c r="BJ15" s="34">
        <v>0</v>
      </c>
      <c r="BK15" s="34">
        <v>0.86</v>
      </c>
      <c r="BL15" s="34">
        <v>0</v>
      </c>
      <c r="BM15" s="34">
        <v>0.25</v>
      </c>
      <c r="BN15" s="34">
        <v>0.02</v>
      </c>
      <c r="BO15" s="34">
        <v>0.04</v>
      </c>
      <c r="BP15" s="34">
        <v>0</v>
      </c>
      <c r="BQ15" s="34">
        <v>0</v>
      </c>
      <c r="BR15" s="34">
        <v>0</v>
      </c>
      <c r="BS15" s="34">
        <v>2.12</v>
      </c>
      <c r="BT15" s="34">
        <v>0</v>
      </c>
      <c r="BU15" s="34">
        <v>0</v>
      </c>
      <c r="BV15" s="34">
        <v>4.12</v>
      </c>
      <c r="BW15" s="34">
        <v>0.02</v>
      </c>
      <c r="BX15" s="34">
        <v>0</v>
      </c>
      <c r="BY15" s="34">
        <v>0</v>
      </c>
      <c r="BZ15" s="34">
        <v>0</v>
      </c>
      <c r="CA15" s="34">
        <v>0</v>
      </c>
      <c r="CB15" s="34">
        <v>454.49</v>
      </c>
      <c r="CC15" s="25"/>
      <c r="CD15" s="25">
        <f>$I$15/$I$31*100</f>
        <v>27.825721383527615</v>
      </c>
      <c r="CE15" s="34">
        <v>156.07</v>
      </c>
      <c r="CF15" s="34"/>
      <c r="CG15" s="34">
        <v>64.61</v>
      </c>
      <c r="CH15" s="34">
        <v>45.46</v>
      </c>
      <c r="CI15" s="34">
        <v>55.03</v>
      </c>
      <c r="CJ15" s="34">
        <v>7240.73</v>
      </c>
      <c r="CK15" s="34">
        <v>4177.45</v>
      </c>
      <c r="CL15" s="34">
        <v>5709.09</v>
      </c>
      <c r="CM15" s="34">
        <v>91.29</v>
      </c>
      <c r="CN15" s="34">
        <v>58.18</v>
      </c>
      <c r="CO15" s="34">
        <v>74.73</v>
      </c>
      <c r="CP15" s="34">
        <v>9.2799999999999994</v>
      </c>
      <c r="CQ15" s="34">
        <v>0.55000000000000004</v>
      </c>
    </row>
    <row r="16" spans="1:96" x14ac:dyDescent="0.25">
      <c r="A16" s="21"/>
      <c r="B16" s="22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6" customFormat="1" x14ac:dyDescent="0.25">
      <c r="A17" s="21" t="str">
        <f>"8/15"</f>
        <v>8/15</v>
      </c>
      <c r="B17" s="27" t="s">
        <v>97</v>
      </c>
      <c r="C17" s="23" t="str">
        <f>"20"</f>
        <v>20</v>
      </c>
      <c r="D17" s="23">
        <v>1.32</v>
      </c>
      <c r="E17" s="23">
        <v>0</v>
      </c>
      <c r="F17" s="23">
        <v>0.13</v>
      </c>
      <c r="G17" s="23">
        <v>0.13</v>
      </c>
      <c r="H17" s="23">
        <v>9.3800000000000008</v>
      </c>
      <c r="I17" s="23">
        <v>44.780199999999994</v>
      </c>
      <c r="J17" s="23">
        <v>0</v>
      </c>
      <c r="K17" s="23">
        <v>0</v>
      </c>
      <c r="L17" s="23">
        <v>0</v>
      </c>
      <c r="M17" s="23">
        <v>0</v>
      </c>
      <c r="N17" s="23">
        <v>0.22</v>
      </c>
      <c r="O17" s="23">
        <v>9.1199999999999992</v>
      </c>
      <c r="P17" s="23">
        <v>0.04</v>
      </c>
      <c r="Q17" s="23">
        <v>0</v>
      </c>
      <c r="R17" s="23">
        <v>0</v>
      </c>
      <c r="S17" s="23">
        <v>0</v>
      </c>
      <c r="T17" s="23">
        <v>0.36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0">
        <v>0</v>
      </c>
      <c r="AK17" s="20">
        <v>63.86</v>
      </c>
      <c r="AL17" s="20">
        <v>66.47</v>
      </c>
      <c r="AM17" s="20">
        <v>101.79</v>
      </c>
      <c r="AN17" s="20">
        <v>33.76</v>
      </c>
      <c r="AO17" s="20">
        <v>20.010000000000002</v>
      </c>
      <c r="AP17" s="20">
        <v>40.020000000000003</v>
      </c>
      <c r="AQ17" s="20">
        <v>15.14</v>
      </c>
      <c r="AR17" s="20">
        <v>72.38</v>
      </c>
      <c r="AS17" s="20">
        <v>44.89</v>
      </c>
      <c r="AT17" s="20">
        <v>62.64</v>
      </c>
      <c r="AU17" s="20">
        <v>51.68</v>
      </c>
      <c r="AV17" s="20">
        <v>27.14</v>
      </c>
      <c r="AW17" s="20">
        <v>48.02</v>
      </c>
      <c r="AX17" s="20">
        <v>401.59</v>
      </c>
      <c r="AY17" s="20">
        <v>0</v>
      </c>
      <c r="AZ17" s="20">
        <v>130.85</v>
      </c>
      <c r="BA17" s="20">
        <v>56.9</v>
      </c>
      <c r="BB17" s="20">
        <v>37.76</v>
      </c>
      <c r="BC17" s="20">
        <v>29.93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0.02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0.01</v>
      </c>
      <c r="BT17" s="20">
        <v>0</v>
      </c>
      <c r="BU17" s="20">
        <v>0</v>
      </c>
      <c r="BV17" s="20">
        <v>0.06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7.82</v>
      </c>
      <c r="CC17" s="24"/>
      <c r="CD17" s="24"/>
      <c r="CE17" s="20">
        <v>0</v>
      </c>
      <c r="CF17" s="20"/>
      <c r="CG17" s="20">
        <v>0</v>
      </c>
      <c r="CH17" s="20">
        <v>0</v>
      </c>
      <c r="CI17" s="20">
        <v>0</v>
      </c>
      <c r="CJ17" s="20">
        <v>950</v>
      </c>
      <c r="CK17" s="20">
        <v>366</v>
      </c>
      <c r="CL17" s="20">
        <v>658</v>
      </c>
      <c r="CM17" s="20">
        <v>7.6</v>
      </c>
      <c r="CN17" s="20">
        <v>7.6</v>
      </c>
      <c r="CO17" s="20">
        <v>7.6</v>
      </c>
      <c r="CP17" s="20">
        <v>0</v>
      </c>
      <c r="CQ17" s="20">
        <v>0</v>
      </c>
      <c r="CR17" s="28"/>
    </row>
    <row r="18" spans="1:96" s="26" customFormat="1" x14ac:dyDescent="0.25">
      <c r="A18" s="21" t="str">
        <f>"8/16"</f>
        <v>8/16</v>
      </c>
      <c r="B18" s="27" t="s">
        <v>106</v>
      </c>
      <c r="C18" s="23" t="str">
        <f>"30"</f>
        <v>30</v>
      </c>
      <c r="D18" s="23">
        <v>1.98</v>
      </c>
      <c r="E18" s="23">
        <v>0</v>
      </c>
      <c r="F18" s="23">
        <v>0.36</v>
      </c>
      <c r="G18" s="23">
        <v>0.36</v>
      </c>
      <c r="H18" s="23">
        <v>12.51</v>
      </c>
      <c r="I18" s="23">
        <v>58.013999999999996</v>
      </c>
      <c r="J18" s="23">
        <v>0.06</v>
      </c>
      <c r="K18" s="23">
        <v>0</v>
      </c>
      <c r="L18" s="23">
        <v>0</v>
      </c>
      <c r="M18" s="23">
        <v>0</v>
      </c>
      <c r="N18" s="23">
        <v>0.36</v>
      </c>
      <c r="O18" s="23">
        <v>9.66</v>
      </c>
      <c r="P18" s="23">
        <v>2.4900000000000002</v>
      </c>
      <c r="Q18" s="23">
        <v>0</v>
      </c>
      <c r="R18" s="23">
        <v>0</v>
      </c>
      <c r="S18" s="23">
        <v>0.3</v>
      </c>
      <c r="T18" s="23">
        <v>0.75</v>
      </c>
      <c r="U18" s="23">
        <v>183</v>
      </c>
      <c r="V18" s="23">
        <v>73.5</v>
      </c>
      <c r="W18" s="23">
        <v>10.5</v>
      </c>
      <c r="X18" s="23">
        <v>14.1</v>
      </c>
      <c r="Y18" s="23">
        <v>47.4</v>
      </c>
      <c r="Z18" s="23">
        <v>1.17</v>
      </c>
      <c r="AA18" s="23">
        <v>0</v>
      </c>
      <c r="AB18" s="23">
        <v>1.5</v>
      </c>
      <c r="AC18" s="23">
        <v>0.3</v>
      </c>
      <c r="AD18" s="23">
        <v>0.42</v>
      </c>
      <c r="AE18" s="23">
        <v>0.05</v>
      </c>
      <c r="AF18" s="23">
        <v>0.02</v>
      </c>
      <c r="AG18" s="23">
        <v>0.21</v>
      </c>
      <c r="AH18" s="23">
        <v>0.6</v>
      </c>
      <c r="AI18" s="23">
        <v>0</v>
      </c>
      <c r="AJ18" s="20">
        <v>0</v>
      </c>
      <c r="AK18" s="20">
        <v>96.6</v>
      </c>
      <c r="AL18" s="20">
        <v>74.400000000000006</v>
      </c>
      <c r="AM18" s="20">
        <v>128.1</v>
      </c>
      <c r="AN18" s="20">
        <v>66.900000000000006</v>
      </c>
      <c r="AO18" s="20">
        <v>27.9</v>
      </c>
      <c r="AP18" s="20">
        <v>59.4</v>
      </c>
      <c r="AQ18" s="20">
        <v>24</v>
      </c>
      <c r="AR18" s="20">
        <v>111.3</v>
      </c>
      <c r="AS18" s="20">
        <v>89.1</v>
      </c>
      <c r="AT18" s="20">
        <v>87.3</v>
      </c>
      <c r="AU18" s="20">
        <v>139.19999999999999</v>
      </c>
      <c r="AV18" s="20">
        <v>37.200000000000003</v>
      </c>
      <c r="AW18" s="20">
        <v>93</v>
      </c>
      <c r="AX18" s="20">
        <v>467.7</v>
      </c>
      <c r="AY18" s="20">
        <v>0</v>
      </c>
      <c r="AZ18" s="20">
        <v>157.80000000000001</v>
      </c>
      <c r="BA18" s="20">
        <v>87.3</v>
      </c>
      <c r="BB18" s="20">
        <v>54</v>
      </c>
      <c r="BC18" s="20">
        <v>39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0.01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0.02</v>
      </c>
      <c r="BX18" s="20">
        <v>0</v>
      </c>
      <c r="BY18" s="20">
        <v>0</v>
      </c>
      <c r="BZ18" s="20">
        <v>0</v>
      </c>
      <c r="CA18" s="20">
        <v>0</v>
      </c>
      <c r="CB18" s="20">
        <v>14.1</v>
      </c>
      <c r="CC18" s="24"/>
      <c r="CD18" s="24"/>
      <c r="CE18" s="20">
        <v>0.25</v>
      </c>
      <c r="CF18" s="20"/>
      <c r="CG18" s="20">
        <v>5</v>
      </c>
      <c r="CH18" s="20">
        <v>5</v>
      </c>
      <c r="CI18" s="20">
        <v>5</v>
      </c>
      <c r="CJ18" s="20">
        <v>950</v>
      </c>
      <c r="CK18" s="20">
        <v>366</v>
      </c>
      <c r="CL18" s="20">
        <v>658</v>
      </c>
      <c r="CM18" s="20">
        <v>9.5</v>
      </c>
      <c r="CN18" s="20">
        <v>7.9</v>
      </c>
      <c r="CO18" s="20">
        <v>8.6999999999999993</v>
      </c>
      <c r="CP18" s="20">
        <v>0</v>
      </c>
      <c r="CQ18" s="20">
        <v>0</v>
      </c>
      <c r="CR18" s="28"/>
    </row>
    <row r="19" spans="1:96" s="26" customFormat="1" ht="63" x14ac:dyDescent="0.25">
      <c r="A19" s="21" t="str">
        <f>"32/1"</f>
        <v>32/1</v>
      </c>
      <c r="B19" s="27" t="s">
        <v>245</v>
      </c>
      <c r="C19" s="23" t="str">
        <f>"60"</f>
        <v>60</v>
      </c>
      <c r="D19" s="23">
        <v>0.83</v>
      </c>
      <c r="E19" s="23">
        <v>0</v>
      </c>
      <c r="F19" s="23">
        <v>3.58</v>
      </c>
      <c r="G19" s="23">
        <v>3.58</v>
      </c>
      <c r="H19" s="23">
        <v>5.41</v>
      </c>
      <c r="I19" s="23">
        <v>53.918487503999991</v>
      </c>
      <c r="J19" s="23">
        <v>0.45</v>
      </c>
      <c r="K19" s="23">
        <v>2.34</v>
      </c>
      <c r="L19" s="23">
        <v>0</v>
      </c>
      <c r="M19" s="23">
        <v>0</v>
      </c>
      <c r="N19" s="23">
        <v>4.05</v>
      </c>
      <c r="O19" s="23">
        <v>0.05</v>
      </c>
      <c r="P19" s="23">
        <v>1.31</v>
      </c>
      <c r="Q19" s="23">
        <v>0</v>
      </c>
      <c r="R19" s="23">
        <v>0</v>
      </c>
      <c r="S19" s="23">
        <v>0.06</v>
      </c>
      <c r="T19" s="23">
        <v>0.87</v>
      </c>
      <c r="U19" s="23">
        <v>133.87</v>
      </c>
      <c r="V19" s="23">
        <v>134.01</v>
      </c>
      <c r="W19" s="23">
        <v>20.45</v>
      </c>
      <c r="X19" s="23">
        <v>11.58</v>
      </c>
      <c r="Y19" s="23">
        <v>22.8</v>
      </c>
      <c r="Z19" s="23">
        <v>0.74</v>
      </c>
      <c r="AA19" s="23">
        <v>0</v>
      </c>
      <c r="AB19" s="23">
        <v>4.9400000000000004</v>
      </c>
      <c r="AC19" s="23">
        <v>1.19</v>
      </c>
      <c r="AD19" s="23">
        <v>1.64</v>
      </c>
      <c r="AE19" s="23">
        <v>0.01</v>
      </c>
      <c r="AF19" s="23">
        <v>0.02</v>
      </c>
      <c r="AG19" s="23">
        <v>0.09</v>
      </c>
      <c r="AH19" s="23">
        <v>0.24</v>
      </c>
      <c r="AI19" s="23">
        <v>1.1599999999999999</v>
      </c>
      <c r="AJ19" s="20">
        <v>0</v>
      </c>
      <c r="AK19" s="20">
        <v>29.28</v>
      </c>
      <c r="AL19" s="20">
        <v>33.15</v>
      </c>
      <c r="AM19" s="20">
        <v>37.01</v>
      </c>
      <c r="AN19" s="20">
        <v>50.83</v>
      </c>
      <c r="AO19" s="20">
        <v>11.05</v>
      </c>
      <c r="AP19" s="20">
        <v>29.28</v>
      </c>
      <c r="AQ19" s="20">
        <v>7.18</v>
      </c>
      <c r="AR19" s="20">
        <v>24.86</v>
      </c>
      <c r="AS19" s="20">
        <v>22.1</v>
      </c>
      <c r="AT19" s="20">
        <v>40.33</v>
      </c>
      <c r="AU19" s="20">
        <v>181.21</v>
      </c>
      <c r="AV19" s="20">
        <v>7.73</v>
      </c>
      <c r="AW19" s="20">
        <v>20.99</v>
      </c>
      <c r="AX19" s="20">
        <v>151.37</v>
      </c>
      <c r="AY19" s="20">
        <v>0</v>
      </c>
      <c r="AZ19" s="20">
        <v>25.97</v>
      </c>
      <c r="BA19" s="20">
        <v>34.799999999999997</v>
      </c>
      <c r="BB19" s="20">
        <v>27.62</v>
      </c>
      <c r="BC19" s="20">
        <v>8.2899999999999991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0.22</v>
      </c>
      <c r="BL19" s="20">
        <v>0</v>
      </c>
      <c r="BM19" s="20">
        <v>0.14000000000000001</v>
      </c>
      <c r="BN19" s="20">
        <v>0.01</v>
      </c>
      <c r="BO19" s="20">
        <v>0.02</v>
      </c>
      <c r="BP19" s="20">
        <v>0</v>
      </c>
      <c r="BQ19" s="20">
        <v>0</v>
      </c>
      <c r="BR19" s="20">
        <v>0</v>
      </c>
      <c r="BS19" s="20">
        <v>0.84</v>
      </c>
      <c r="BT19" s="20">
        <v>0</v>
      </c>
      <c r="BU19" s="20">
        <v>0</v>
      </c>
      <c r="BV19" s="20">
        <v>2.08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51.04</v>
      </c>
      <c r="CC19" s="24"/>
      <c r="CD19" s="24"/>
      <c r="CE19" s="20">
        <v>0.82</v>
      </c>
      <c r="CF19" s="20"/>
      <c r="CG19" s="20">
        <v>16.3</v>
      </c>
      <c r="CH19" s="20">
        <v>10.19</v>
      </c>
      <c r="CI19" s="20">
        <v>13.24</v>
      </c>
      <c r="CJ19" s="20">
        <v>512.59</v>
      </c>
      <c r="CK19" s="20">
        <v>122.63</v>
      </c>
      <c r="CL19" s="20">
        <v>317.61</v>
      </c>
      <c r="CM19" s="20">
        <v>2.46</v>
      </c>
      <c r="CN19" s="20">
        <v>1.56</v>
      </c>
      <c r="CO19" s="20">
        <v>2.0099999999999998</v>
      </c>
      <c r="CP19" s="20">
        <v>0</v>
      </c>
      <c r="CQ19" s="20">
        <v>0.3</v>
      </c>
      <c r="CR19" s="28"/>
    </row>
    <row r="20" spans="1:96" s="26" customFormat="1" x14ac:dyDescent="0.25">
      <c r="A20" s="21" t="str">
        <f>"9/2"</f>
        <v>9/2</v>
      </c>
      <c r="B20" s="27" t="s">
        <v>246</v>
      </c>
      <c r="C20" s="23" t="str">
        <f>"200"</f>
        <v>200</v>
      </c>
      <c r="D20" s="23">
        <v>1.44</v>
      </c>
      <c r="E20" s="23">
        <v>0</v>
      </c>
      <c r="F20" s="23">
        <v>4.26</v>
      </c>
      <c r="G20" s="23">
        <v>4.24</v>
      </c>
      <c r="H20" s="23">
        <v>10.71</v>
      </c>
      <c r="I20" s="23">
        <v>85.171967999999993</v>
      </c>
      <c r="J20" s="23">
        <v>0.91</v>
      </c>
      <c r="K20" s="23">
        <v>2.6</v>
      </c>
      <c r="L20" s="23">
        <v>0</v>
      </c>
      <c r="M20" s="23">
        <v>0</v>
      </c>
      <c r="N20" s="23">
        <v>2.73</v>
      </c>
      <c r="O20" s="23">
        <v>6.6</v>
      </c>
      <c r="P20" s="23">
        <v>1.38</v>
      </c>
      <c r="Q20" s="23">
        <v>0</v>
      </c>
      <c r="R20" s="23">
        <v>0</v>
      </c>
      <c r="S20" s="23">
        <v>0.28000000000000003</v>
      </c>
      <c r="T20" s="23">
        <v>1.7</v>
      </c>
      <c r="U20" s="23">
        <v>296</v>
      </c>
      <c r="V20" s="23">
        <v>305.57</v>
      </c>
      <c r="W20" s="23">
        <v>18.12</v>
      </c>
      <c r="X20" s="23">
        <v>18.21</v>
      </c>
      <c r="Y20" s="23">
        <v>42.89</v>
      </c>
      <c r="Z20" s="23">
        <v>0.64</v>
      </c>
      <c r="AA20" s="23">
        <v>2.4</v>
      </c>
      <c r="AB20" s="23">
        <v>1547.84</v>
      </c>
      <c r="AC20" s="23">
        <v>326.32</v>
      </c>
      <c r="AD20" s="23">
        <v>1.92</v>
      </c>
      <c r="AE20" s="23">
        <v>0.06</v>
      </c>
      <c r="AF20" s="23">
        <v>0.04</v>
      </c>
      <c r="AG20" s="23">
        <v>0.66</v>
      </c>
      <c r="AH20" s="23">
        <v>1.1499999999999999</v>
      </c>
      <c r="AI20" s="23">
        <v>4.8899999999999997</v>
      </c>
      <c r="AJ20" s="20">
        <v>0</v>
      </c>
      <c r="AK20" s="20">
        <v>59.71</v>
      </c>
      <c r="AL20" s="20">
        <v>55.09</v>
      </c>
      <c r="AM20" s="20">
        <v>94.87</v>
      </c>
      <c r="AN20" s="20">
        <v>98.59</v>
      </c>
      <c r="AO20" s="20">
        <v>25.91</v>
      </c>
      <c r="AP20" s="20">
        <v>57.53</v>
      </c>
      <c r="AQ20" s="20">
        <v>19.37</v>
      </c>
      <c r="AR20" s="20">
        <v>55.28</v>
      </c>
      <c r="AS20" s="20">
        <v>76.75</v>
      </c>
      <c r="AT20" s="20">
        <v>119.1</v>
      </c>
      <c r="AU20" s="20">
        <v>123.49</v>
      </c>
      <c r="AV20" s="20">
        <v>35.44</v>
      </c>
      <c r="AW20" s="20">
        <v>59.94</v>
      </c>
      <c r="AX20" s="20">
        <v>259.08999999999997</v>
      </c>
      <c r="AY20" s="20">
        <v>0</v>
      </c>
      <c r="AZ20" s="20">
        <v>50.35</v>
      </c>
      <c r="BA20" s="20">
        <v>50.31</v>
      </c>
      <c r="BB20" s="20">
        <v>42.53</v>
      </c>
      <c r="BC20" s="20">
        <v>18.8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0.25</v>
      </c>
      <c r="BL20" s="20">
        <v>0</v>
      </c>
      <c r="BM20" s="20">
        <v>0.15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0.9</v>
      </c>
      <c r="BT20" s="20">
        <v>0</v>
      </c>
      <c r="BU20" s="20">
        <v>0</v>
      </c>
      <c r="BV20" s="20">
        <v>2.41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226.27</v>
      </c>
      <c r="CC20" s="24"/>
      <c r="CD20" s="24"/>
      <c r="CE20" s="20">
        <v>260.37</v>
      </c>
      <c r="CF20" s="20"/>
      <c r="CG20" s="20">
        <v>7.01</v>
      </c>
      <c r="CH20" s="20">
        <v>4.57</v>
      </c>
      <c r="CI20" s="20">
        <v>5.79</v>
      </c>
      <c r="CJ20" s="20">
        <v>249.04</v>
      </c>
      <c r="CK20" s="20">
        <v>115.11</v>
      </c>
      <c r="CL20" s="20">
        <v>182.07</v>
      </c>
      <c r="CM20" s="20">
        <v>13.08</v>
      </c>
      <c r="CN20" s="20">
        <v>6.57</v>
      </c>
      <c r="CO20" s="20">
        <v>9.82</v>
      </c>
      <c r="CP20" s="20">
        <v>0</v>
      </c>
      <c r="CQ20" s="20">
        <v>0.4</v>
      </c>
      <c r="CR20" s="28"/>
    </row>
    <row r="21" spans="1:96" s="26" customFormat="1" ht="31.5" x14ac:dyDescent="0.25">
      <c r="A21" s="21" t="str">
        <f>"46/3"</f>
        <v>46/3</v>
      </c>
      <c r="B21" s="27" t="s">
        <v>172</v>
      </c>
      <c r="C21" s="23" t="str">
        <f>"180"</f>
        <v>180</v>
      </c>
      <c r="D21" s="23">
        <v>6.33</v>
      </c>
      <c r="E21" s="23">
        <v>0</v>
      </c>
      <c r="F21" s="23">
        <v>4.66</v>
      </c>
      <c r="G21" s="23">
        <v>5.29</v>
      </c>
      <c r="H21" s="23">
        <v>40.880000000000003</v>
      </c>
      <c r="I21" s="23">
        <v>230.1559164</v>
      </c>
      <c r="J21" s="23">
        <v>0.68</v>
      </c>
      <c r="K21" s="23">
        <v>2.93</v>
      </c>
      <c r="L21" s="23">
        <v>0</v>
      </c>
      <c r="M21" s="23">
        <v>0</v>
      </c>
      <c r="N21" s="23">
        <v>1.1100000000000001</v>
      </c>
      <c r="O21" s="23">
        <v>37.700000000000003</v>
      </c>
      <c r="P21" s="23">
        <v>2.06</v>
      </c>
      <c r="Q21" s="23">
        <v>0</v>
      </c>
      <c r="R21" s="23">
        <v>0</v>
      </c>
      <c r="S21" s="23">
        <v>0</v>
      </c>
      <c r="T21" s="23">
        <v>0.76</v>
      </c>
      <c r="U21" s="23">
        <v>176.03</v>
      </c>
      <c r="V21" s="23">
        <v>66.28</v>
      </c>
      <c r="W21" s="23">
        <v>11.69</v>
      </c>
      <c r="X21" s="23">
        <v>8.61</v>
      </c>
      <c r="Y21" s="23">
        <v>46.69</v>
      </c>
      <c r="Z21" s="23">
        <v>0.86</v>
      </c>
      <c r="AA21" s="23">
        <v>0</v>
      </c>
      <c r="AB21" s="23">
        <v>0</v>
      </c>
      <c r="AC21" s="23">
        <v>0</v>
      </c>
      <c r="AD21" s="23">
        <v>2.9</v>
      </c>
      <c r="AE21" s="23">
        <v>7.0000000000000007E-2</v>
      </c>
      <c r="AF21" s="23">
        <v>0.02</v>
      </c>
      <c r="AG21" s="23">
        <v>0.59</v>
      </c>
      <c r="AH21" s="23">
        <v>1.77</v>
      </c>
      <c r="AI21" s="23">
        <v>0</v>
      </c>
      <c r="AJ21" s="20">
        <v>0</v>
      </c>
      <c r="AK21" s="20">
        <v>273.83</v>
      </c>
      <c r="AL21" s="20">
        <v>250.25</v>
      </c>
      <c r="AM21" s="20">
        <v>468.85</v>
      </c>
      <c r="AN21" s="20">
        <v>145.55000000000001</v>
      </c>
      <c r="AO21" s="20">
        <v>89.17</v>
      </c>
      <c r="AP21" s="20">
        <v>180.64</v>
      </c>
      <c r="AQ21" s="20">
        <v>58.1</v>
      </c>
      <c r="AR21" s="20">
        <v>291.08999999999997</v>
      </c>
      <c r="AS21" s="20">
        <v>192.14</v>
      </c>
      <c r="AT21" s="20">
        <v>232.41</v>
      </c>
      <c r="AU21" s="20">
        <v>197.9</v>
      </c>
      <c r="AV21" s="20">
        <v>116.21</v>
      </c>
      <c r="AW21" s="20">
        <v>203.65</v>
      </c>
      <c r="AX21" s="20">
        <v>1791.42</v>
      </c>
      <c r="AY21" s="20">
        <v>0</v>
      </c>
      <c r="AZ21" s="20">
        <v>564.35</v>
      </c>
      <c r="BA21" s="20">
        <v>291.08999999999997</v>
      </c>
      <c r="BB21" s="20">
        <v>145.55000000000001</v>
      </c>
      <c r="BC21" s="20">
        <v>116.21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0.34</v>
      </c>
      <c r="BL21" s="20">
        <v>0</v>
      </c>
      <c r="BM21" s="20">
        <v>0.17</v>
      </c>
      <c r="BN21" s="20">
        <v>0.01</v>
      </c>
      <c r="BO21" s="20">
        <v>0.03</v>
      </c>
      <c r="BP21" s="20">
        <v>0</v>
      </c>
      <c r="BQ21" s="20">
        <v>0</v>
      </c>
      <c r="BR21" s="20">
        <v>0.01</v>
      </c>
      <c r="BS21" s="20">
        <v>0.95</v>
      </c>
      <c r="BT21" s="20">
        <v>0</v>
      </c>
      <c r="BU21" s="20">
        <v>0</v>
      </c>
      <c r="BV21" s="20">
        <v>2.91</v>
      </c>
      <c r="BW21" s="20">
        <v>0.01</v>
      </c>
      <c r="BX21" s="20">
        <v>0</v>
      </c>
      <c r="BY21" s="20">
        <v>0</v>
      </c>
      <c r="BZ21" s="20">
        <v>0</v>
      </c>
      <c r="CA21" s="20">
        <v>0</v>
      </c>
      <c r="CB21" s="20">
        <v>7.96</v>
      </c>
      <c r="CC21" s="24"/>
      <c r="CD21" s="24"/>
      <c r="CE21" s="20">
        <v>0</v>
      </c>
      <c r="CF21" s="20"/>
      <c r="CG21" s="20">
        <v>6.31</v>
      </c>
      <c r="CH21" s="20">
        <v>3.31</v>
      </c>
      <c r="CI21" s="20">
        <v>4.8099999999999996</v>
      </c>
      <c r="CJ21" s="20">
        <v>144.93</v>
      </c>
      <c r="CK21" s="20">
        <v>144.93</v>
      </c>
      <c r="CL21" s="20">
        <v>144.93</v>
      </c>
      <c r="CM21" s="20">
        <v>3.49</v>
      </c>
      <c r="CN21" s="20">
        <v>1.77</v>
      </c>
      <c r="CO21" s="20">
        <v>2.63</v>
      </c>
      <c r="CP21" s="20">
        <v>0</v>
      </c>
      <c r="CQ21" s="20">
        <v>0.45</v>
      </c>
      <c r="CR21" s="28"/>
    </row>
    <row r="22" spans="1:96" s="26" customFormat="1" ht="31.5" x14ac:dyDescent="0.25">
      <c r="A22" s="21" t="str">
        <f>"4/10"</f>
        <v>4/10</v>
      </c>
      <c r="B22" s="27" t="s">
        <v>247</v>
      </c>
      <c r="C22" s="23" t="str">
        <f>"200"</f>
        <v>200</v>
      </c>
      <c r="D22" s="23">
        <v>0.25</v>
      </c>
      <c r="E22" s="23">
        <v>0</v>
      </c>
      <c r="F22" s="23">
        <v>0.16</v>
      </c>
      <c r="G22" s="23">
        <v>0.16</v>
      </c>
      <c r="H22" s="23">
        <v>17.68</v>
      </c>
      <c r="I22" s="23">
        <v>69.121220000000008</v>
      </c>
      <c r="J22" s="23">
        <v>0.04</v>
      </c>
      <c r="K22" s="23">
        <v>0</v>
      </c>
      <c r="L22" s="23">
        <v>0</v>
      </c>
      <c r="M22" s="23">
        <v>0</v>
      </c>
      <c r="N22" s="23">
        <v>16.54</v>
      </c>
      <c r="O22" s="23">
        <v>0.3</v>
      </c>
      <c r="P22" s="23">
        <v>0.83</v>
      </c>
      <c r="Q22" s="23">
        <v>0</v>
      </c>
      <c r="R22" s="23">
        <v>0</v>
      </c>
      <c r="S22" s="23">
        <v>0.32</v>
      </c>
      <c r="T22" s="23">
        <v>0.36</v>
      </c>
      <c r="U22" s="23">
        <v>10.4</v>
      </c>
      <c r="V22" s="23">
        <v>110.39</v>
      </c>
      <c r="W22" s="23">
        <v>6.5</v>
      </c>
      <c r="X22" s="23">
        <v>3.42</v>
      </c>
      <c r="Y22" s="23">
        <v>4.09</v>
      </c>
      <c r="Z22" s="23">
        <v>0.88</v>
      </c>
      <c r="AA22" s="23">
        <v>0</v>
      </c>
      <c r="AB22" s="23">
        <v>10.8</v>
      </c>
      <c r="AC22" s="23">
        <v>2</v>
      </c>
      <c r="AD22" s="23">
        <v>0.08</v>
      </c>
      <c r="AE22" s="23">
        <v>0.01</v>
      </c>
      <c r="AF22" s="23">
        <v>0.01</v>
      </c>
      <c r="AG22" s="23">
        <v>0.1</v>
      </c>
      <c r="AH22" s="23">
        <v>0.16</v>
      </c>
      <c r="AI22" s="23">
        <v>1.6</v>
      </c>
      <c r="AJ22" s="20">
        <v>0</v>
      </c>
      <c r="AK22" s="20">
        <v>4.7</v>
      </c>
      <c r="AL22" s="20">
        <v>5.0999999999999996</v>
      </c>
      <c r="AM22" s="20">
        <v>7.45</v>
      </c>
      <c r="AN22" s="20">
        <v>7.06</v>
      </c>
      <c r="AO22" s="20">
        <v>1.18</v>
      </c>
      <c r="AP22" s="20">
        <v>4.3099999999999996</v>
      </c>
      <c r="AQ22" s="20">
        <v>1.18</v>
      </c>
      <c r="AR22" s="20">
        <v>3.53</v>
      </c>
      <c r="AS22" s="20">
        <v>6.66</v>
      </c>
      <c r="AT22" s="20">
        <v>3.92</v>
      </c>
      <c r="AU22" s="20">
        <v>30.58</v>
      </c>
      <c r="AV22" s="20">
        <v>2.74</v>
      </c>
      <c r="AW22" s="20">
        <v>5.49</v>
      </c>
      <c r="AX22" s="20">
        <v>16.46</v>
      </c>
      <c r="AY22" s="20">
        <v>0</v>
      </c>
      <c r="AZ22" s="20">
        <v>5.0999999999999996</v>
      </c>
      <c r="BA22" s="20">
        <v>6.27</v>
      </c>
      <c r="BB22" s="20">
        <v>2.35</v>
      </c>
      <c r="BC22" s="20">
        <v>1.96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245.48</v>
      </c>
      <c r="CC22" s="24"/>
      <c r="CD22" s="24"/>
      <c r="CE22" s="20">
        <v>1.8</v>
      </c>
      <c r="CF22" s="20"/>
      <c r="CG22" s="20">
        <v>1.68</v>
      </c>
      <c r="CH22" s="20">
        <v>1.59</v>
      </c>
      <c r="CI22" s="20">
        <v>1.63</v>
      </c>
      <c r="CJ22" s="20">
        <v>172.5</v>
      </c>
      <c r="CK22" s="20">
        <v>77.03</v>
      </c>
      <c r="CL22" s="20">
        <v>124.76</v>
      </c>
      <c r="CM22" s="20">
        <v>19.63</v>
      </c>
      <c r="CN22" s="20">
        <v>13.96</v>
      </c>
      <c r="CO22" s="20">
        <v>16.79</v>
      </c>
      <c r="CP22" s="20">
        <v>10</v>
      </c>
      <c r="CQ22" s="20">
        <v>0</v>
      </c>
      <c r="CR22" s="28"/>
    </row>
    <row r="23" spans="1:96" s="20" customFormat="1" ht="31.5" x14ac:dyDescent="0.25">
      <c r="A23" s="21" t="str">
        <f>"19/7"</f>
        <v>19/7</v>
      </c>
      <c r="B23" s="27" t="s">
        <v>248</v>
      </c>
      <c r="C23" s="23" t="str">
        <f>"100"</f>
        <v>100</v>
      </c>
      <c r="D23" s="23">
        <v>9.4</v>
      </c>
      <c r="E23" s="23">
        <v>8.52</v>
      </c>
      <c r="F23" s="23">
        <v>4.2</v>
      </c>
      <c r="G23" s="23">
        <v>1.5</v>
      </c>
      <c r="H23" s="23">
        <v>7.67</v>
      </c>
      <c r="I23" s="23">
        <v>105.55446153846152</v>
      </c>
      <c r="J23" s="23">
        <v>0.72</v>
      </c>
      <c r="K23" s="23">
        <v>1</v>
      </c>
      <c r="L23" s="23">
        <v>0</v>
      </c>
      <c r="M23" s="23">
        <v>0</v>
      </c>
      <c r="N23" s="23">
        <v>0.71</v>
      </c>
      <c r="O23" s="23">
        <v>6.43</v>
      </c>
      <c r="P23" s="23">
        <v>0.54</v>
      </c>
      <c r="Q23" s="23">
        <v>0</v>
      </c>
      <c r="R23" s="23">
        <v>0</v>
      </c>
      <c r="S23" s="23">
        <v>0.02</v>
      </c>
      <c r="T23" s="23">
        <v>1.07</v>
      </c>
      <c r="U23" s="23">
        <v>72.819999999999993</v>
      </c>
      <c r="V23" s="23">
        <v>89.35</v>
      </c>
      <c r="W23" s="23">
        <v>9.35</v>
      </c>
      <c r="X23" s="23">
        <v>7.01</v>
      </c>
      <c r="Y23" s="23">
        <v>64.2</v>
      </c>
      <c r="Z23" s="23">
        <v>0.34</v>
      </c>
      <c r="AA23" s="23">
        <v>9</v>
      </c>
      <c r="AB23" s="23">
        <v>0</v>
      </c>
      <c r="AC23" s="23">
        <v>13.85</v>
      </c>
      <c r="AD23" s="23">
        <v>1.49</v>
      </c>
      <c r="AE23" s="23">
        <v>0.06</v>
      </c>
      <c r="AF23" s="23">
        <v>0.05</v>
      </c>
      <c r="AG23" s="23">
        <v>1.55</v>
      </c>
      <c r="AH23" s="23">
        <v>4.0599999999999996</v>
      </c>
      <c r="AI23" s="23">
        <v>0.12</v>
      </c>
      <c r="AJ23" s="20">
        <v>0</v>
      </c>
      <c r="AK23" s="20">
        <v>548.23</v>
      </c>
      <c r="AL23" s="20">
        <v>422.17</v>
      </c>
      <c r="AM23" s="20">
        <v>772.95</v>
      </c>
      <c r="AN23" s="20">
        <v>858.47</v>
      </c>
      <c r="AO23" s="20">
        <v>239.29</v>
      </c>
      <c r="AP23" s="20">
        <v>493.26</v>
      </c>
      <c r="AQ23" s="20">
        <v>97.62</v>
      </c>
      <c r="AR23" s="20">
        <v>37.94</v>
      </c>
      <c r="AS23" s="20">
        <v>29.08</v>
      </c>
      <c r="AT23" s="20">
        <v>36.29</v>
      </c>
      <c r="AU23" s="20">
        <v>33.79</v>
      </c>
      <c r="AV23" s="20">
        <v>380.09</v>
      </c>
      <c r="AW23" s="20">
        <v>28.25</v>
      </c>
      <c r="AX23" s="20">
        <v>203.83</v>
      </c>
      <c r="AY23" s="20">
        <v>0</v>
      </c>
      <c r="AZ23" s="20">
        <v>62.86</v>
      </c>
      <c r="BA23" s="20">
        <v>36.83</v>
      </c>
      <c r="BB23" s="20">
        <v>22.13</v>
      </c>
      <c r="BC23" s="20">
        <v>14.96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0.1</v>
      </c>
      <c r="BL23" s="20">
        <v>0</v>
      </c>
      <c r="BM23" s="20">
        <v>0.06</v>
      </c>
      <c r="BN23" s="20">
        <v>0</v>
      </c>
      <c r="BO23" s="20">
        <v>0.01</v>
      </c>
      <c r="BP23" s="20">
        <v>0</v>
      </c>
      <c r="BQ23" s="20">
        <v>0</v>
      </c>
      <c r="BR23" s="20">
        <v>0</v>
      </c>
      <c r="BS23" s="20">
        <v>0.34</v>
      </c>
      <c r="BT23" s="20">
        <v>0</v>
      </c>
      <c r="BU23" s="20">
        <v>0</v>
      </c>
      <c r="BV23" s="20">
        <v>0.85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91.05</v>
      </c>
      <c r="CC23" s="24"/>
      <c r="CD23" s="24"/>
      <c r="CE23" s="20">
        <v>9</v>
      </c>
      <c r="CG23" s="20">
        <v>51.04</v>
      </c>
      <c r="CH23" s="20">
        <v>10.4</v>
      </c>
      <c r="CI23" s="20">
        <v>30.72</v>
      </c>
      <c r="CJ23" s="20">
        <v>556.17999999999995</v>
      </c>
      <c r="CK23" s="20">
        <v>194.45</v>
      </c>
      <c r="CL23" s="20">
        <v>375.32</v>
      </c>
      <c r="CM23" s="20">
        <v>7.54</v>
      </c>
      <c r="CN23" s="20">
        <v>4.29</v>
      </c>
      <c r="CO23" s="20">
        <v>5.95</v>
      </c>
      <c r="CP23" s="20">
        <v>0</v>
      </c>
      <c r="CQ23" s="20">
        <v>0.38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21.55</v>
      </c>
      <c r="E24" s="33">
        <v>8.52</v>
      </c>
      <c r="F24" s="33">
        <v>17.34</v>
      </c>
      <c r="G24" s="33">
        <v>15.26</v>
      </c>
      <c r="H24" s="33">
        <v>104.24</v>
      </c>
      <c r="I24" s="33">
        <v>646.72</v>
      </c>
      <c r="J24" s="33">
        <v>2.86</v>
      </c>
      <c r="K24" s="33">
        <v>8.8699999999999992</v>
      </c>
      <c r="L24" s="33">
        <v>0</v>
      </c>
      <c r="M24" s="33">
        <v>0</v>
      </c>
      <c r="N24" s="33">
        <v>25.72</v>
      </c>
      <c r="O24" s="33">
        <v>69.87</v>
      </c>
      <c r="P24" s="33">
        <v>8.64</v>
      </c>
      <c r="Q24" s="33">
        <v>0</v>
      </c>
      <c r="R24" s="33">
        <v>0</v>
      </c>
      <c r="S24" s="33">
        <v>0.98</v>
      </c>
      <c r="T24" s="33">
        <v>5.86</v>
      </c>
      <c r="U24" s="33">
        <v>872.12</v>
      </c>
      <c r="V24" s="33">
        <v>779.09</v>
      </c>
      <c r="W24" s="33">
        <v>76.61</v>
      </c>
      <c r="X24" s="33">
        <v>62.92</v>
      </c>
      <c r="Y24" s="33">
        <v>228.07</v>
      </c>
      <c r="Z24" s="33">
        <v>4.63</v>
      </c>
      <c r="AA24" s="33">
        <v>11.4</v>
      </c>
      <c r="AB24" s="33">
        <v>1565.08</v>
      </c>
      <c r="AC24" s="33">
        <v>343.65</v>
      </c>
      <c r="AD24" s="33">
        <v>8.4499999999999993</v>
      </c>
      <c r="AE24" s="33">
        <v>0.26</v>
      </c>
      <c r="AF24" s="33">
        <v>0.16</v>
      </c>
      <c r="AG24" s="33">
        <v>3.2</v>
      </c>
      <c r="AH24" s="33">
        <v>7.98</v>
      </c>
      <c r="AI24" s="33">
        <v>7.77</v>
      </c>
      <c r="AJ24" s="34">
        <v>0</v>
      </c>
      <c r="AK24" s="34">
        <v>1076.21</v>
      </c>
      <c r="AL24" s="34">
        <v>906.62</v>
      </c>
      <c r="AM24" s="34">
        <v>1611.03</v>
      </c>
      <c r="AN24" s="34">
        <v>1261.1400000000001</v>
      </c>
      <c r="AO24" s="34">
        <v>414.5</v>
      </c>
      <c r="AP24" s="34">
        <v>864.44</v>
      </c>
      <c r="AQ24" s="34">
        <v>222.58</v>
      </c>
      <c r="AR24" s="34">
        <v>596.38</v>
      </c>
      <c r="AS24" s="34">
        <v>460.72</v>
      </c>
      <c r="AT24" s="34">
        <v>581.99</v>
      </c>
      <c r="AU24" s="34">
        <v>757.83</v>
      </c>
      <c r="AV24" s="34">
        <v>606.55999999999995</v>
      </c>
      <c r="AW24" s="34">
        <v>459.34</v>
      </c>
      <c r="AX24" s="34">
        <v>3291.46</v>
      </c>
      <c r="AY24" s="34">
        <v>0</v>
      </c>
      <c r="AZ24" s="34">
        <v>997.27</v>
      </c>
      <c r="BA24" s="34">
        <v>563.51</v>
      </c>
      <c r="BB24" s="34">
        <v>331.94</v>
      </c>
      <c r="BC24" s="34">
        <v>229.14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0.97</v>
      </c>
      <c r="BL24" s="34">
        <v>0</v>
      </c>
      <c r="BM24" s="34">
        <v>0.53</v>
      </c>
      <c r="BN24" s="34">
        <v>0.04</v>
      </c>
      <c r="BO24" s="34">
        <v>0.09</v>
      </c>
      <c r="BP24" s="34">
        <v>0</v>
      </c>
      <c r="BQ24" s="34">
        <v>0</v>
      </c>
      <c r="BR24" s="34">
        <v>0.01</v>
      </c>
      <c r="BS24" s="34">
        <v>3.08</v>
      </c>
      <c r="BT24" s="34">
        <v>0</v>
      </c>
      <c r="BU24" s="34">
        <v>0</v>
      </c>
      <c r="BV24" s="34">
        <v>8.4499999999999993</v>
      </c>
      <c r="BW24" s="34">
        <v>0.04</v>
      </c>
      <c r="BX24" s="34">
        <v>0</v>
      </c>
      <c r="BY24" s="34">
        <v>0</v>
      </c>
      <c r="BZ24" s="34">
        <v>0</v>
      </c>
      <c r="CA24" s="34">
        <v>0</v>
      </c>
      <c r="CB24" s="34">
        <v>643.72</v>
      </c>
      <c r="CC24" s="25"/>
      <c r="CD24" s="25">
        <f>$I$24/$I$31*100</f>
        <v>49.433976686413153</v>
      </c>
      <c r="CE24" s="34">
        <v>272.25</v>
      </c>
      <c r="CF24" s="34"/>
      <c r="CG24" s="34">
        <v>87.33</v>
      </c>
      <c r="CH24" s="34">
        <v>35.049999999999997</v>
      </c>
      <c r="CI24" s="34">
        <v>61.19</v>
      </c>
      <c r="CJ24" s="34">
        <v>3535.24</v>
      </c>
      <c r="CK24" s="34">
        <v>1386.14</v>
      </c>
      <c r="CL24" s="34">
        <v>2460.69</v>
      </c>
      <c r="CM24" s="34">
        <v>63.29</v>
      </c>
      <c r="CN24" s="34">
        <v>43.64</v>
      </c>
      <c r="CO24" s="34">
        <v>53.5</v>
      </c>
      <c r="CP24" s="34">
        <v>10</v>
      </c>
      <c r="CQ24" s="34">
        <v>1.53</v>
      </c>
    </row>
    <row r="25" spans="1:96" x14ac:dyDescent="0.25">
      <c r="A25" s="21"/>
      <c r="B25" s="22" t="s">
        <v>113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4"/>
      <c r="CD25" s="24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</row>
    <row r="26" spans="1:96" s="26" customFormat="1" x14ac:dyDescent="0.25">
      <c r="A26" s="21" t="str">
        <f>"8/15"</f>
        <v>8/15</v>
      </c>
      <c r="B26" s="27" t="s">
        <v>97</v>
      </c>
      <c r="C26" s="23" t="str">
        <f>"20"</f>
        <v>20</v>
      </c>
      <c r="D26" s="23">
        <v>1.32</v>
      </c>
      <c r="E26" s="23">
        <v>0</v>
      </c>
      <c r="F26" s="23">
        <v>0.13</v>
      </c>
      <c r="G26" s="23">
        <v>0.13</v>
      </c>
      <c r="H26" s="23">
        <v>9.3800000000000008</v>
      </c>
      <c r="I26" s="23">
        <v>44.780199999999994</v>
      </c>
      <c r="J26" s="23">
        <v>0</v>
      </c>
      <c r="K26" s="23">
        <v>0</v>
      </c>
      <c r="L26" s="23">
        <v>0</v>
      </c>
      <c r="M26" s="23">
        <v>0</v>
      </c>
      <c r="N26" s="23">
        <v>0.22</v>
      </c>
      <c r="O26" s="23">
        <v>9.1199999999999992</v>
      </c>
      <c r="P26" s="23">
        <v>0.04</v>
      </c>
      <c r="Q26" s="23">
        <v>0</v>
      </c>
      <c r="R26" s="23">
        <v>0</v>
      </c>
      <c r="S26" s="23">
        <v>0</v>
      </c>
      <c r="T26" s="23">
        <v>0.36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0">
        <v>0</v>
      </c>
      <c r="AK26" s="20">
        <v>63.86</v>
      </c>
      <c r="AL26" s="20">
        <v>66.47</v>
      </c>
      <c r="AM26" s="20">
        <v>101.79</v>
      </c>
      <c r="AN26" s="20">
        <v>33.76</v>
      </c>
      <c r="AO26" s="20">
        <v>20.010000000000002</v>
      </c>
      <c r="AP26" s="20">
        <v>40.020000000000003</v>
      </c>
      <c r="AQ26" s="20">
        <v>15.14</v>
      </c>
      <c r="AR26" s="20">
        <v>72.38</v>
      </c>
      <c r="AS26" s="20">
        <v>44.89</v>
      </c>
      <c r="AT26" s="20">
        <v>62.64</v>
      </c>
      <c r="AU26" s="20">
        <v>51.68</v>
      </c>
      <c r="AV26" s="20">
        <v>27.14</v>
      </c>
      <c r="AW26" s="20">
        <v>48.02</v>
      </c>
      <c r="AX26" s="20">
        <v>401.59</v>
      </c>
      <c r="AY26" s="20">
        <v>0</v>
      </c>
      <c r="AZ26" s="20">
        <v>130.85</v>
      </c>
      <c r="BA26" s="20">
        <v>56.9</v>
      </c>
      <c r="BB26" s="20">
        <v>37.76</v>
      </c>
      <c r="BC26" s="20">
        <v>29.93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0.02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0.01</v>
      </c>
      <c r="BT26" s="20">
        <v>0</v>
      </c>
      <c r="BU26" s="20">
        <v>0</v>
      </c>
      <c r="BV26" s="20">
        <v>0.06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7.82</v>
      </c>
      <c r="CC26" s="24"/>
      <c r="CD26" s="24"/>
      <c r="CE26" s="20">
        <v>0</v>
      </c>
      <c r="CF26" s="20"/>
      <c r="CG26" s="20">
        <v>0</v>
      </c>
      <c r="CH26" s="20">
        <v>0</v>
      </c>
      <c r="CI26" s="20">
        <v>0</v>
      </c>
      <c r="CJ26" s="20">
        <v>2850</v>
      </c>
      <c r="CK26" s="20">
        <v>1098</v>
      </c>
      <c r="CL26" s="20">
        <v>1974</v>
      </c>
      <c r="CM26" s="20">
        <v>22.8</v>
      </c>
      <c r="CN26" s="20">
        <v>22.8</v>
      </c>
      <c r="CO26" s="20">
        <v>22.8</v>
      </c>
      <c r="CP26" s="20">
        <v>0</v>
      </c>
      <c r="CQ26" s="20">
        <v>0</v>
      </c>
      <c r="CR26" s="28"/>
    </row>
    <row r="27" spans="1:96" s="26" customFormat="1" x14ac:dyDescent="0.25">
      <c r="A27" s="21" t="str">
        <f>"27/10"</f>
        <v>27/10</v>
      </c>
      <c r="B27" s="27" t="s">
        <v>114</v>
      </c>
      <c r="C27" s="23" t="str">
        <f>"200"</f>
        <v>200</v>
      </c>
      <c r="D27" s="23">
        <v>0.08</v>
      </c>
      <c r="E27" s="23">
        <v>0</v>
      </c>
      <c r="F27" s="23">
        <v>0.02</v>
      </c>
      <c r="G27" s="23">
        <v>0.02</v>
      </c>
      <c r="H27" s="23">
        <v>4.95</v>
      </c>
      <c r="I27" s="23">
        <v>19.219472</v>
      </c>
      <c r="J27" s="23">
        <v>0</v>
      </c>
      <c r="K27" s="23">
        <v>0</v>
      </c>
      <c r="L27" s="23">
        <v>0</v>
      </c>
      <c r="M27" s="23">
        <v>0</v>
      </c>
      <c r="N27" s="23">
        <v>4.91</v>
      </c>
      <c r="O27" s="23">
        <v>0</v>
      </c>
      <c r="P27" s="23">
        <v>0.04</v>
      </c>
      <c r="Q27" s="23">
        <v>0</v>
      </c>
      <c r="R27" s="23">
        <v>0</v>
      </c>
      <c r="S27" s="23">
        <v>0</v>
      </c>
      <c r="T27" s="23">
        <v>0.03</v>
      </c>
      <c r="U27" s="23">
        <v>0.05</v>
      </c>
      <c r="V27" s="23">
        <v>0.15</v>
      </c>
      <c r="W27" s="23">
        <v>0.15</v>
      </c>
      <c r="X27" s="23">
        <v>0</v>
      </c>
      <c r="Y27" s="23">
        <v>0</v>
      </c>
      <c r="Z27" s="23">
        <v>0.01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200.04</v>
      </c>
      <c r="CC27" s="24"/>
      <c r="CD27" s="24"/>
      <c r="CE27" s="20">
        <v>0</v>
      </c>
      <c r="CF27" s="20"/>
      <c r="CG27" s="20">
        <v>3.08</v>
      </c>
      <c r="CH27" s="20">
        <v>3.08</v>
      </c>
      <c r="CI27" s="20">
        <v>3.08</v>
      </c>
      <c r="CJ27" s="20">
        <v>341.6</v>
      </c>
      <c r="CK27" s="20">
        <v>136.71</v>
      </c>
      <c r="CL27" s="20">
        <v>239.15</v>
      </c>
      <c r="CM27" s="20">
        <v>33.07</v>
      </c>
      <c r="CN27" s="20">
        <v>19.55</v>
      </c>
      <c r="CO27" s="20">
        <v>26.31</v>
      </c>
      <c r="CP27" s="20">
        <v>5</v>
      </c>
      <c r="CQ27" s="20">
        <v>0</v>
      </c>
      <c r="CR27" s="28"/>
    </row>
    <row r="28" spans="1:96" s="26" customFormat="1" x14ac:dyDescent="0.25">
      <c r="A28" s="21" t="str">
        <f>"11/3"</f>
        <v>11/3</v>
      </c>
      <c r="B28" s="27" t="s">
        <v>249</v>
      </c>
      <c r="C28" s="23" t="str">
        <f>"200"</f>
        <v>200</v>
      </c>
      <c r="D28" s="23">
        <v>4.66</v>
      </c>
      <c r="E28" s="23">
        <v>0</v>
      </c>
      <c r="F28" s="23">
        <v>3.8</v>
      </c>
      <c r="G28" s="23">
        <v>4.32</v>
      </c>
      <c r="H28" s="23">
        <v>23.14</v>
      </c>
      <c r="I28" s="23">
        <v>134.82111866666679</v>
      </c>
      <c r="J28" s="23">
        <v>0.51</v>
      </c>
      <c r="K28" s="23">
        <v>2.6</v>
      </c>
      <c r="L28" s="23">
        <v>0</v>
      </c>
      <c r="M28" s="23">
        <v>0</v>
      </c>
      <c r="N28" s="23">
        <v>15.36</v>
      </c>
      <c r="O28" s="23">
        <v>2.73</v>
      </c>
      <c r="P28" s="23">
        <v>5.05</v>
      </c>
      <c r="Q28" s="23">
        <v>0</v>
      </c>
      <c r="R28" s="23">
        <v>0</v>
      </c>
      <c r="S28" s="23">
        <v>0.77</v>
      </c>
      <c r="T28" s="23">
        <v>2.44</v>
      </c>
      <c r="U28" s="23">
        <v>227.91</v>
      </c>
      <c r="V28" s="23">
        <v>658.57</v>
      </c>
      <c r="W28" s="23">
        <v>106.49</v>
      </c>
      <c r="X28" s="23">
        <v>40.44</v>
      </c>
      <c r="Y28" s="23">
        <v>80.819999999999993</v>
      </c>
      <c r="Z28" s="23">
        <v>1.46</v>
      </c>
      <c r="AA28" s="23">
        <v>0</v>
      </c>
      <c r="AB28" s="23">
        <v>1956.27</v>
      </c>
      <c r="AC28" s="23">
        <v>406.8</v>
      </c>
      <c r="AD28" s="23">
        <v>2.15</v>
      </c>
      <c r="AE28" s="23">
        <v>7.0000000000000007E-2</v>
      </c>
      <c r="AF28" s="23">
        <v>0.09</v>
      </c>
      <c r="AG28" s="23">
        <v>1.49</v>
      </c>
      <c r="AH28" s="23">
        <v>2.4500000000000002</v>
      </c>
      <c r="AI28" s="23">
        <v>41.73</v>
      </c>
      <c r="AJ28" s="20">
        <v>0</v>
      </c>
      <c r="AK28" s="20">
        <v>149.38</v>
      </c>
      <c r="AL28" s="20">
        <v>129.29</v>
      </c>
      <c r="AM28" s="20">
        <v>174.95</v>
      </c>
      <c r="AN28" s="20">
        <v>146.52000000000001</v>
      </c>
      <c r="AO28" s="20">
        <v>54.32</v>
      </c>
      <c r="AP28" s="20">
        <v>113.59</v>
      </c>
      <c r="AQ28" s="20">
        <v>26.57</v>
      </c>
      <c r="AR28" s="20">
        <v>143.94999999999999</v>
      </c>
      <c r="AS28" s="20">
        <v>172.71</v>
      </c>
      <c r="AT28" s="20">
        <v>203.87</v>
      </c>
      <c r="AU28" s="20">
        <v>404.65</v>
      </c>
      <c r="AV28" s="20">
        <v>69.83</v>
      </c>
      <c r="AW28" s="20">
        <v>118.76</v>
      </c>
      <c r="AX28" s="20">
        <v>745.94</v>
      </c>
      <c r="AY28" s="20">
        <v>0</v>
      </c>
      <c r="AZ28" s="20">
        <v>167.83</v>
      </c>
      <c r="BA28" s="20">
        <v>150.72</v>
      </c>
      <c r="BB28" s="20">
        <v>119.32</v>
      </c>
      <c r="BC28" s="20">
        <v>52.39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0.23</v>
      </c>
      <c r="BL28" s="20">
        <v>0</v>
      </c>
      <c r="BM28" s="20">
        <v>0.14000000000000001</v>
      </c>
      <c r="BN28" s="20">
        <v>0.01</v>
      </c>
      <c r="BO28" s="20">
        <v>0.02</v>
      </c>
      <c r="BP28" s="20">
        <v>0</v>
      </c>
      <c r="BQ28" s="20">
        <v>0</v>
      </c>
      <c r="BR28" s="20">
        <v>0</v>
      </c>
      <c r="BS28" s="20">
        <v>0.84</v>
      </c>
      <c r="BT28" s="20">
        <v>0</v>
      </c>
      <c r="BU28" s="20">
        <v>0</v>
      </c>
      <c r="BV28" s="20">
        <v>2.39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281.20999999999998</v>
      </c>
      <c r="CC28" s="24"/>
      <c r="CD28" s="24"/>
      <c r="CE28" s="20">
        <v>326.04000000000002</v>
      </c>
      <c r="CF28" s="20"/>
      <c r="CG28" s="20">
        <v>24.46</v>
      </c>
      <c r="CH28" s="20">
        <v>10.23</v>
      </c>
      <c r="CI28" s="20">
        <v>17.34</v>
      </c>
      <c r="CJ28" s="20">
        <v>1456.2</v>
      </c>
      <c r="CK28" s="20">
        <v>359.53</v>
      </c>
      <c r="CL28" s="20">
        <v>907.86</v>
      </c>
      <c r="CM28" s="20">
        <v>29.13</v>
      </c>
      <c r="CN28" s="20">
        <v>25.46</v>
      </c>
      <c r="CO28" s="20">
        <v>27.32</v>
      </c>
      <c r="CP28" s="20">
        <v>4</v>
      </c>
      <c r="CQ28" s="20">
        <v>0.5</v>
      </c>
      <c r="CR28" s="28"/>
    </row>
    <row r="29" spans="1:96" s="20" customFormat="1" ht="31.5" x14ac:dyDescent="0.25">
      <c r="A29" s="21" t="str">
        <f>"17/12"</f>
        <v>17/12</v>
      </c>
      <c r="B29" s="27" t="s">
        <v>237</v>
      </c>
      <c r="C29" s="23" t="str">
        <f>"30"</f>
        <v>30</v>
      </c>
      <c r="D29" s="23">
        <v>2.1</v>
      </c>
      <c r="E29" s="23">
        <v>0.36</v>
      </c>
      <c r="F29" s="23">
        <v>2.1</v>
      </c>
      <c r="G29" s="23">
        <v>2.12</v>
      </c>
      <c r="H29" s="23">
        <v>18.239999999999998</v>
      </c>
      <c r="I29" s="23">
        <v>98.679037199999911</v>
      </c>
      <c r="J29" s="23">
        <v>0.34</v>
      </c>
      <c r="K29" s="23">
        <v>1.24</v>
      </c>
      <c r="L29" s="23">
        <v>0</v>
      </c>
      <c r="M29" s="23">
        <v>0</v>
      </c>
      <c r="N29" s="23">
        <v>7.17</v>
      </c>
      <c r="O29" s="23">
        <v>10.44</v>
      </c>
      <c r="P29" s="23">
        <v>0.63</v>
      </c>
      <c r="Q29" s="23">
        <v>0</v>
      </c>
      <c r="R29" s="23">
        <v>0</v>
      </c>
      <c r="S29" s="23">
        <v>0.03</v>
      </c>
      <c r="T29" s="23">
        <v>0.35</v>
      </c>
      <c r="U29" s="23">
        <v>81.14</v>
      </c>
      <c r="V29" s="23">
        <v>33.54</v>
      </c>
      <c r="W29" s="23">
        <v>5.67</v>
      </c>
      <c r="X29" s="23">
        <v>3.34</v>
      </c>
      <c r="Y29" s="23">
        <v>17.89</v>
      </c>
      <c r="Z29" s="23">
        <v>0.34</v>
      </c>
      <c r="AA29" s="23">
        <v>3.17</v>
      </c>
      <c r="AB29" s="23">
        <v>0.98</v>
      </c>
      <c r="AC29" s="23">
        <v>5.48</v>
      </c>
      <c r="AD29" s="23">
        <v>1.1100000000000001</v>
      </c>
      <c r="AE29" s="23">
        <v>0.02</v>
      </c>
      <c r="AF29" s="23">
        <v>0.01</v>
      </c>
      <c r="AG29" s="23">
        <v>0.18</v>
      </c>
      <c r="AH29" s="23">
        <v>0.64</v>
      </c>
      <c r="AI29" s="23">
        <v>0.02</v>
      </c>
      <c r="AJ29" s="20">
        <v>0</v>
      </c>
      <c r="AK29" s="20">
        <v>95.52</v>
      </c>
      <c r="AL29" s="20">
        <v>84.17</v>
      </c>
      <c r="AM29" s="20">
        <v>156.66</v>
      </c>
      <c r="AN29" s="20">
        <v>64.97</v>
      </c>
      <c r="AO29" s="20">
        <v>34.9</v>
      </c>
      <c r="AP29" s="20">
        <v>65.2</v>
      </c>
      <c r="AQ29" s="20">
        <v>20.89</v>
      </c>
      <c r="AR29" s="20">
        <v>95.77</v>
      </c>
      <c r="AS29" s="20">
        <v>71.52</v>
      </c>
      <c r="AT29" s="20">
        <v>83.8</v>
      </c>
      <c r="AU29" s="20">
        <v>86.64</v>
      </c>
      <c r="AV29" s="20">
        <v>41.7</v>
      </c>
      <c r="AW29" s="20">
        <v>68.25</v>
      </c>
      <c r="AX29" s="20">
        <v>539.01</v>
      </c>
      <c r="AY29" s="20">
        <v>1.91</v>
      </c>
      <c r="AZ29" s="20">
        <v>165.76</v>
      </c>
      <c r="BA29" s="20">
        <v>101.46</v>
      </c>
      <c r="BB29" s="20">
        <v>52.17</v>
      </c>
      <c r="BC29" s="20">
        <v>38.81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0.12</v>
      </c>
      <c r="BL29" s="20">
        <v>0</v>
      </c>
      <c r="BM29" s="20">
        <v>7.0000000000000007E-2</v>
      </c>
      <c r="BN29" s="20">
        <v>0.01</v>
      </c>
      <c r="BO29" s="20">
        <v>0.01</v>
      </c>
      <c r="BP29" s="20">
        <v>0</v>
      </c>
      <c r="BQ29" s="20">
        <v>0</v>
      </c>
      <c r="BR29" s="20">
        <v>0</v>
      </c>
      <c r="BS29" s="20">
        <v>0.41</v>
      </c>
      <c r="BT29" s="20">
        <v>0</v>
      </c>
      <c r="BU29" s="20">
        <v>0</v>
      </c>
      <c r="BV29" s="20">
        <v>1.2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11.94</v>
      </c>
      <c r="CC29" s="24"/>
      <c r="CD29" s="24"/>
      <c r="CE29" s="20">
        <v>3.33</v>
      </c>
      <c r="CG29" s="20">
        <v>36.14</v>
      </c>
      <c r="CH29" s="20">
        <v>19.62</v>
      </c>
      <c r="CI29" s="20">
        <v>27.88</v>
      </c>
      <c r="CJ29" s="20">
        <v>2996.94</v>
      </c>
      <c r="CK29" s="20">
        <v>1514.04</v>
      </c>
      <c r="CL29" s="20">
        <v>2255.4899999999998</v>
      </c>
      <c r="CM29" s="20">
        <v>10.65</v>
      </c>
      <c r="CN29" s="20">
        <v>6.53</v>
      </c>
      <c r="CO29" s="20">
        <v>9.27</v>
      </c>
      <c r="CP29" s="20">
        <v>1.2</v>
      </c>
      <c r="CQ29" s="20">
        <v>0.2</v>
      </c>
      <c r="CR29" s="29"/>
    </row>
    <row r="30" spans="1:96" s="30" customFormat="1" ht="31.5" x14ac:dyDescent="0.25">
      <c r="A30" s="31"/>
      <c r="B30" s="32" t="s">
        <v>116</v>
      </c>
      <c r="C30" s="33"/>
      <c r="D30" s="33">
        <v>8.16</v>
      </c>
      <c r="E30" s="33">
        <v>0.36</v>
      </c>
      <c r="F30" s="33">
        <v>6.05</v>
      </c>
      <c r="G30" s="33">
        <v>6.59</v>
      </c>
      <c r="H30" s="33">
        <v>55.71</v>
      </c>
      <c r="I30" s="33">
        <v>297.5</v>
      </c>
      <c r="J30" s="33">
        <v>0.85</v>
      </c>
      <c r="K30" s="33">
        <v>3.84</v>
      </c>
      <c r="L30" s="33">
        <v>0</v>
      </c>
      <c r="M30" s="33">
        <v>0</v>
      </c>
      <c r="N30" s="33">
        <v>27.66</v>
      </c>
      <c r="O30" s="33">
        <v>22.29</v>
      </c>
      <c r="P30" s="33">
        <v>5.76</v>
      </c>
      <c r="Q30" s="33">
        <v>0</v>
      </c>
      <c r="R30" s="33">
        <v>0</v>
      </c>
      <c r="S30" s="33">
        <v>0.8</v>
      </c>
      <c r="T30" s="33">
        <v>3.18</v>
      </c>
      <c r="U30" s="33">
        <v>309.10000000000002</v>
      </c>
      <c r="V30" s="33">
        <v>692.26</v>
      </c>
      <c r="W30" s="33">
        <v>112.31</v>
      </c>
      <c r="X30" s="33">
        <v>43.78</v>
      </c>
      <c r="Y30" s="33">
        <v>98.7</v>
      </c>
      <c r="Z30" s="33">
        <v>1.82</v>
      </c>
      <c r="AA30" s="33">
        <v>3.17</v>
      </c>
      <c r="AB30" s="33">
        <v>1957.25</v>
      </c>
      <c r="AC30" s="33">
        <v>412.28</v>
      </c>
      <c r="AD30" s="33">
        <v>3.26</v>
      </c>
      <c r="AE30" s="33">
        <v>0.09</v>
      </c>
      <c r="AF30" s="33">
        <v>0.1</v>
      </c>
      <c r="AG30" s="33">
        <v>1.67</v>
      </c>
      <c r="AH30" s="33">
        <v>3.09</v>
      </c>
      <c r="AI30" s="33">
        <v>41.76</v>
      </c>
      <c r="AJ30" s="34">
        <v>0</v>
      </c>
      <c r="AK30" s="34">
        <v>308.76</v>
      </c>
      <c r="AL30" s="34">
        <v>279.93</v>
      </c>
      <c r="AM30" s="34">
        <v>433.4</v>
      </c>
      <c r="AN30" s="34">
        <v>245.25</v>
      </c>
      <c r="AO30" s="34">
        <v>109.23</v>
      </c>
      <c r="AP30" s="34">
        <v>218.81</v>
      </c>
      <c r="AQ30" s="34">
        <v>62.6</v>
      </c>
      <c r="AR30" s="34">
        <v>312.10000000000002</v>
      </c>
      <c r="AS30" s="34">
        <v>289.13</v>
      </c>
      <c r="AT30" s="34">
        <v>350.31</v>
      </c>
      <c r="AU30" s="34">
        <v>542.97</v>
      </c>
      <c r="AV30" s="34">
        <v>138.68</v>
      </c>
      <c r="AW30" s="34">
        <v>235.03</v>
      </c>
      <c r="AX30" s="34">
        <v>1686.55</v>
      </c>
      <c r="AY30" s="34">
        <v>1.91</v>
      </c>
      <c r="AZ30" s="34">
        <v>464.44</v>
      </c>
      <c r="BA30" s="34">
        <v>309.07</v>
      </c>
      <c r="BB30" s="34">
        <v>209.25</v>
      </c>
      <c r="BC30" s="34">
        <v>121.13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0.36</v>
      </c>
      <c r="BL30" s="34">
        <v>0</v>
      </c>
      <c r="BM30" s="34">
        <v>0.22</v>
      </c>
      <c r="BN30" s="34">
        <v>0.02</v>
      </c>
      <c r="BO30" s="34">
        <v>0.04</v>
      </c>
      <c r="BP30" s="34">
        <v>0</v>
      </c>
      <c r="BQ30" s="34">
        <v>0</v>
      </c>
      <c r="BR30" s="34">
        <v>0</v>
      </c>
      <c r="BS30" s="34">
        <v>1.26</v>
      </c>
      <c r="BT30" s="34">
        <v>0</v>
      </c>
      <c r="BU30" s="34">
        <v>0</v>
      </c>
      <c r="BV30" s="34">
        <v>3.64</v>
      </c>
      <c r="BW30" s="34">
        <v>0.01</v>
      </c>
      <c r="BX30" s="34">
        <v>0</v>
      </c>
      <c r="BY30" s="34">
        <v>0</v>
      </c>
      <c r="BZ30" s="34">
        <v>0</v>
      </c>
      <c r="CA30" s="34">
        <v>0</v>
      </c>
      <c r="CB30" s="34">
        <v>501.01</v>
      </c>
      <c r="CC30" s="25"/>
      <c r="CD30" s="25">
        <f>$I$30/$I$31*100</f>
        <v>22.740301930059239</v>
      </c>
      <c r="CE30" s="34">
        <v>329.37</v>
      </c>
      <c r="CF30" s="34"/>
      <c r="CG30" s="34">
        <v>63.68</v>
      </c>
      <c r="CH30" s="34">
        <v>32.93</v>
      </c>
      <c r="CI30" s="34">
        <v>48.31</v>
      </c>
      <c r="CJ30" s="34">
        <v>7644.74</v>
      </c>
      <c r="CK30" s="34">
        <v>3108.27</v>
      </c>
      <c r="CL30" s="34">
        <v>5376.51</v>
      </c>
      <c r="CM30" s="34">
        <v>95.66</v>
      </c>
      <c r="CN30" s="34">
        <v>74.33</v>
      </c>
      <c r="CO30" s="34">
        <v>85.7</v>
      </c>
      <c r="CP30" s="34">
        <v>10.199999999999999</v>
      </c>
      <c r="CQ30" s="34">
        <v>0.7</v>
      </c>
    </row>
    <row r="31" spans="1:96" s="30" customFormat="1" x14ac:dyDescent="0.25">
      <c r="A31" s="31"/>
      <c r="B31" s="32" t="s">
        <v>117</v>
      </c>
      <c r="C31" s="33"/>
      <c r="D31" s="33">
        <v>43.55</v>
      </c>
      <c r="E31" s="33">
        <v>16.5</v>
      </c>
      <c r="F31" s="33">
        <v>38.24</v>
      </c>
      <c r="G31" s="33">
        <v>29.79</v>
      </c>
      <c r="H31" s="33">
        <v>204.45</v>
      </c>
      <c r="I31" s="33">
        <v>1308.25</v>
      </c>
      <c r="J31" s="33">
        <v>6.75</v>
      </c>
      <c r="K31" s="33">
        <v>16.28</v>
      </c>
      <c r="L31" s="33">
        <v>0</v>
      </c>
      <c r="M31" s="33">
        <v>0</v>
      </c>
      <c r="N31" s="33">
        <v>63.72</v>
      </c>
      <c r="O31" s="33">
        <v>123.89</v>
      </c>
      <c r="P31" s="33">
        <v>16.84</v>
      </c>
      <c r="Q31" s="33">
        <v>0</v>
      </c>
      <c r="R31" s="33">
        <v>0</v>
      </c>
      <c r="S31" s="33">
        <v>2.0499999999999998</v>
      </c>
      <c r="T31" s="33">
        <v>11.28</v>
      </c>
      <c r="U31" s="33">
        <v>1480.85</v>
      </c>
      <c r="V31" s="33">
        <v>1692.92</v>
      </c>
      <c r="W31" s="33">
        <v>246.01</v>
      </c>
      <c r="X31" s="33">
        <v>163.11000000000001</v>
      </c>
      <c r="Y31" s="33">
        <v>564.26</v>
      </c>
      <c r="Z31" s="33">
        <v>9.41</v>
      </c>
      <c r="AA31" s="33">
        <v>164.57</v>
      </c>
      <c r="AB31" s="33">
        <v>3558.77</v>
      </c>
      <c r="AC31" s="33">
        <v>912.03</v>
      </c>
      <c r="AD31" s="33">
        <v>15.14</v>
      </c>
      <c r="AE31" s="33">
        <v>0.55000000000000004</v>
      </c>
      <c r="AF31" s="33">
        <v>0.56000000000000005</v>
      </c>
      <c r="AG31" s="33">
        <v>5.33</v>
      </c>
      <c r="AH31" s="33">
        <v>15.06</v>
      </c>
      <c r="AI31" s="33">
        <v>50.3</v>
      </c>
      <c r="AJ31" s="34">
        <v>0</v>
      </c>
      <c r="AK31" s="34">
        <v>2130.02</v>
      </c>
      <c r="AL31" s="34">
        <v>1766.43</v>
      </c>
      <c r="AM31" s="34">
        <v>3041.86</v>
      </c>
      <c r="AN31" s="34">
        <v>2246.09</v>
      </c>
      <c r="AO31" s="34">
        <v>845.77</v>
      </c>
      <c r="AP31" s="34">
        <v>1637.93</v>
      </c>
      <c r="AQ31" s="34">
        <v>498.39</v>
      </c>
      <c r="AR31" s="34">
        <v>1581.99</v>
      </c>
      <c r="AS31" s="34">
        <v>1409.35</v>
      </c>
      <c r="AT31" s="34">
        <v>1752.77</v>
      </c>
      <c r="AU31" s="34">
        <v>2445.36</v>
      </c>
      <c r="AV31" s="34">
        <v>1071.93</v>
      </c>
      <c r="AW31" s="34">
        <v>1387.46</v>
      </c>
      <c r="AX31" s="34">
        <v>7199.38</v>
      </c>
      <c r="AY31" s="34">
        <v>10.31</v>
      </c>
      <c r="AZ31" s="34">
        <v>2078.92</v>
      </c>
      <c r="BA31" s="34">
        <v>1685.76</v>
      </c>
      <c r="BB31" s="34">
        <v>1036.46</v>
      </c>
      <c r="BC31" s="34">
        <v>665.43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0.01</v>
      </c>
      <c r="BJ31" s="34">
        <v>0</v>
      </c>
      <c r="BK31" s="34">
        <v>2.19</v>
      </c>
      <c r="BL31" s="34">
        <v>0</v>
      </c>
      <c r="BM31" s="34">
        <v>0.99</v>
      </c>
      <c r="BN31" s="34">
        <v>7.0000000000000007E-2</v>
      </c>
      <c r="BO31" s="34">
        <v>0.16</v>
      </c>
      <c r="BP31" s="34">
        <v>0</v>
      </c>
      <c r="BQ31" s="34">
        <v>0</v>
      </c>
      <c r="BR31" s="34">
        <v>0.02</v>
      </c>
      <c r="BS31" s="34">
        <v>6.46</v>
      </c>
      <c r="BT31" s="34">
        <v>0</v>
      </c>
      <c r="BU31" s="34">
        <v>0</v>
      </c>
      <c r="BV31" s="34">
        <v>16.21</v>
      </c>
      <c r="BW31" s="34">
        <v>7.0000000000000007E-2</v>
      </c>
      <c r="BX31" s="34">
        <v>0</v>
      </c>
      <c r="BY31" s="34">
        <v>0</v>
      </c>
      <c r="BZ31" s="34">
        <v>0</v>
      </c>
      <c r="CA31" s="34">
        <v>0</v>
      </c>
      <c r="CB31" s="34">
        <v>1599.21</v>
      </c>
      <c r="CC31" s="25"/>
      <c r="CD31" s="25"/>
      <c r="CE31" s="34">
        <v>757.69</v>
      </c>
      <c r="CF31" s="34"/>
      <c r="CG31" s="34">
        <v>215.62</v>
      </c>
      <c r="CH31" s="34">
        <v>113.44</v>
      </c>
      <c r="CI31" s="34">
        <v>164.53</v>
      </c>
      <c r="CJ31" s="34">
        <v>18420.71</v>
      </c>
      <c r="CK31" s="34">
        <v>8671.86</v>
      </c>
      <c r="CL31" s="34">
        <v>13546.28</v>
      </c>
      <c r="CM31" s="34">
        <v>250.24</v>
      </c>
      <c r="CN31" s="34">
        <v>176.16</v>
      </c>
      <c r="CO31" s="34">
        <v>213.93</v>
      </c>
      <c r="CP31" s="34">
        <v>29.48</v>
      </c>
      <c r="CQ31" s="34">
        <v>2.78</v>
      </c>
    </row>
    <row r="32" spans="1:96" ht="47.25" x14ac:dyDescent="0.25">
      <c r="A32" s="21"/>
      <c r="B32" s="27" t="s">
        <v>175</v>
      </c>
      <c r="C32" s="23"/>
      <c r="D32" s="23">
        <v>37.800000000000004</v>
      </c>
      <c r="E32" s="23">
        <v>0</v>
      </c>
      <c r="F32" s="23">
        <v>42.000000000000007</v>
      </c>
      <c r="G32" s="23">
        <v>0</v>
      </c>
      <c r="H32" s="23">
        <v>182.70000000000002</v>
      </c>
      <c r="I32" s="23">
        <v>1260.0000000000002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350.00000000000006</v>
      </c>
      <c r="AD32" s="23">
        <v>0</v>
      </c>
      <c r="AE32" s="23">
        <v>0.63000000000000012</v>
      </c>
      <c r="AF32" s="23">
        <v>0.7</v>
      </c>
      <c r="AG32" s="23"/>
      <c r="AH32" s="23"/>
      <c r="AI32" s="23">
        <v>35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4"/>
      <c r="CD32" s="24"/>
      <c r="CE32" s="20"/>
      <c r="CF32" s="20"/>
      <c r="CG32" s="20"/>
      <c r="CH32" s="20"/>
      <c r="CI32" s="20">
        <v>0</v>
      </c>
      <c r="CJ32" s="20"/>
      <c r="CK32" s="20"/>
      <c r="CL32" s="20">
        <v>0</v>
      </c>
      <c r="CM32" s="20"/>
      <c r="CN32" s="20"/>
      <c r="CO32" s="20">
        <v>0</v>
      </c>
      <c r="CP32" s="20"/>
      <c r="CQ32" s="20"/>
    </row>
    <row r="33" spans="1:95" x14ac:dyDescent="0.25">
      <c r="A33" s="21"/>
      <c r="B33" s="27" t="s">
        <v>119</v>
      </c>
      <c r="C33" s="23"/>
      <c r="D33" s="23">
        <f t="shared" ref="D33:I33" si="0">D31-D32</f>
        <v>5.7499999999999929</v>
      </c>
      <c r="E33" s="23">
        <f t="shared" si="0"/>
        <v>16.5</v>
      </c>
      <c r="F33" s="23">
        <f t="shared" si="0"/>
        <v>-3.7600000000000051</v>
      </c>
      <c r="G33" s="23">
        <f t="shared" si="0"/>
        <v>29.79</v>
      </c>
      <c r="H33" s="23">
        <f t="shared" si="0"/>
        <v>21.749999999999972</v>
      </c>
      <c r="I33" s="23">
        <f t="shared" si="0"/>
        <v>48.249999999999773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f t="shared" ref="V33:AF33" si="1">V31-V32</f>
        <v>1692.92</v>
      </c>
      <c r="W33" s="23">
        <f t="shared" si="1"/>
        <v>246.01</v>
      </c>
      <c r="X33" s="23">
        <f t="shared" si="1"/>
        <v>163.11000000000001</v>
      </c>
      <c r="Y33" s="23">
        <f t="shared" si="1"/>
        <v>564.26</v>
      </c>
      <c r="Z33" s="23">
        <f t="shared" si="1"/>
        <v>9.41</v>
      </c>
      <c r="AA33" s="23">
        <f t="shared" si="1"/>
        <v>164.57</v>
      </c>
      <c r="AB33" s="23">
        <f t="shared" si="1"/>
        <v>3558.77</v>
      </c>
      <c r="AC33" s="23">
        <f t="shared" si="1"/>
        <v>562.03</v>
      </c>
      <c r="AD33" s="23">
        <f t="shared" si="1"/>
        <v>15.14</v>
      </c>
      <c r="AE33" s="23">
        <f t="shared" si="1"/>
        <v>-8.0000000000000071E-2</v>
      </c>
      <c r="AF33" s="23">
        <f t="shared" si="1"/>
        <v>-0.1399999999999999</v>
      </c>
      <c r="AG33" s="23"/>
      <c r="AH33" s="23"/>
      <c r="AI33" s="23">
        <f>AI31-AI32</f>
        <v>15.299999999999997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4"/>
      <c r="CD33" s="24"/>
      <c r="CE33" s="20"/>
      <c r="CF33" s="20"/>
      <c r="CG33" s="20"/>
      <c r="CH33" s="20"/>
      <c r="CI33" s="20">
        <f>CI31-CI32</f>
        <v>164.53</v>
      </c>
      <c r="CJ33" s="20"/>
      <c r="CK33" s="20"/>
      <c r="CL33" s="20">
        <f>CL31-CL32</f>
        <v>13546.28</v>
      </c>
      <c r="CM33" s="20"/>
      <c r="CN33" s="20"/>
      <c r="CO33" s="20">
        <f>CO31-CO32</f>
        <v>213.93</v>
      </c>
      <c r="CP33" s="20"/>
      <c r="CQ33" s="20"/>
    </row>
    <row r="34" spans="1:95" ht="31.5" x14ac:dyDescent="0.25">
      <c r="A34" s="21"/>
      <c r="B34" s="27" t="s">
        <v>120</v>
      </c>
      <c r="C34" s="23"/>
      <c r="D34" s="23">
        <v>14</v>
      </c>
      <c r="E34" s="23"/>
      <c r="F34" s="23">
        <v>27</v>
      </c>
      <c r="G34" s="23"/>
      <c r="H34" s="23">
        <v>59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20.530314146341457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213</v>
      </c>
      <c r="D6" s="55" t="s">
        <v>244</v>
      </c>
      <c r="E6" s="56">
        <v>220</v>
      </c>
      <c r="F6" s="57"/>
      <c r="G6" s="56">
        <v>204.54620559999998</v>
      </c>
      <c r="H6" s="56">
        <v>4.7699999999999996</v>
      </c>
      <c r="I6" s="56">
        <v>7.79</v>
      </c>
      <c r="J6" s="58">
        <v>29.64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60</v>
      </c>
      <c r="F7" s="57"/>
      <c r="G7" s="56">
        <v>94.176000000000002</v>
      </c>
      <c r="H7" s="56">
        <v>7.62</v>
      </c>
      <c r="I7" s="56">
        <v>6.9</v>
      </c>
      <c r="J7" s="58">
        <v>0.42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ht="30" x14ac:dyDescent="0.25">
      <c r="A16" s="52"/>
      <c r="B16" s="59" t="s">
        <v>144</v>
      </c>
      <c r="C16" s="54" t="s">
        <v>250</v>
      </c>
      <c r="D16" s="55" t="s">
        <v>245</v>
      </c>
      <c r="E16" s="56">
        <v>60</v>
      </c>
      <c r="F16" s="57"/>
      <c r="G16" s="56">
        <v>53.918487503999991</v>
      </c>
      <c r="H16" s="56">
        <v>0.83</v>
      </c>
      <c r="I16" s="56">
        <v>3.58</v>
      </c>
      <c r="J16" s="58">
        <v>5.41</v>
      </c>
    </row>
    <row r="17" spans="1:10" x14ac:dyDescent="0.25">
      <c r="A17" s="52"/>
      <c r="B17" s="59" t="s">
        <v>146</v>
      </c>
      <c r="C17" s="54" t="s">
        <v>251</v>
      </c>
      <c r="D17" s="55" t="s">
        <v>246</v>
      </c>
      <c r="E17" s="56">
        <v>200</v>
      </c>
      <c r="F17" s="57"/>
      <c r="G17" s="56">
        <v>85.171967999999993</v>
      </c>
      <c r="H17" s="56">
        <v>1.44</v>
      </c>
      <c r="I17" s="56">
        <v>4.26</v>
      </c>
      <c r="J17" s="58">
        <v>10.71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180</v>
      </c>
      <c r="F18" s="57"/>
      <c r="G18" s="56">
        <v>230.1559164</v>
      </c>
      <c r="H18" s="56">
        <v>6.33</v>
      </c>
      <c r="I18" s="56">
        <v>4.66</v>
      </c>
      <c r="J18" s="58">
        <v>40.880000000000003</v>
      </c>
    </row>
    <row r="19" spans="1:10" x14ac:dyDescent="0.25">
      <c r="A19" s="52"/>
      <c r="B19" s="59" t="s">
        <v>150</v>
      </c>
      <c r="C19" s="54" t="s">
        <v>252</v>
      </c>
      <c r="D19" s="55" t="s">
        <v>247</v>
      </c>
      <c r="E19" s="56">
        <v>200</v>
      </c>
      <c r="F19" s="57"/>
      <c r="G19" s="56">
        <v>69.121220000000008</v>
      </c>
      <c r="H19" s="56">
        <v>0.25</v>
      </c>
      <c r="I19" s="56">
        <v>0.16</v>
      </c>
      <c r="J19" s="58">
        <v>17.68</v>
      </c>
    </row>
    <row r="20" spans="1:10" x14ac:dyDescent="0.25">
      <c r="A20" s="52"/>
      <c r="B20" s="59" t="s">
        <v>152</v>
      </c>
      <c r="C20" s="54" t="s">
        <v>253</v>
      </c>
      <c r="D20" s="55" t="s">
        <v>248</v>
      </c>
      <c r="E20" s="56">
        <v>100</v>
      </c>
      <c r="F20" s="57"/>
      <c r="G20" s="56">
        <v>105.55446153846152</v>
      </c>
      <c r="H20" s="56">
        <v>9.4</v>
      </c>
      <c r="I20" s="56">
        <v>4.2</v>
      </c>
      <c r="J20" s="58">
        <v>7.67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200</v>
      </c>
      <c r="F24" s="57"/>
      <c r="G24" s="56">
        <v>19.219472</v>
      </c>
      <c r="H24" s="56">
        <v>0.08</v>
      </c>
      <c r="I24" s="56">
        <v>0.02</v>
      </c>
      <c r="J24" s="58">
        <v>4.95</v>
      </c>
    </row>
    <row r="25" spans="1:10" x14ac:dyDescent="0.25">
      <c r="A25" s="52"/>
      <c r="B25" s="74"/>
      <c r="C25" s="80" t="s">
        <v>254</v>
      </c>
      <c r="D25" s="75" t="s">
        <v>249</v>
      </c>
      <c r="E25" s="76">
        <v>200</v>
      </c>
      <c r="F25" s="77"/>
      <c r="G25" s="76">
        <v>134.82111866666679</v>
      </c>
      <c r="H25" s="76">
        <v>4.66</v>
      </c>
      <c r="I25" s="76">
        <v>3.8</v>
      </c>
      <c r="J25" s="78">
        <v>23.14</v>
      </c>
    </row>
    <row r="26" spans="1:10" ht="15.75" thickBot="1" x14ac:dyDescent="0.3">
      <c r="A26" s="60"/>
      <c r="B26" s="61"/>
      <c r="C26" s="86" t="s">
        <v>238</v>
      </c>
      <c r="D26" s="62" t="s">
        <v>237</v>
      </c>
      <c r="E26" s="63">
        <v>30</v>
      </c>
      <c r="F26" s="64"/>
      <c r="G26" s="63">
        <v>98.679037199999911</v>
      </c>
      <c r="H26" s="63">
        <v>2.1</v>
      </c>
      <c r="I26" s="63">
        <v>2.1</v>
      </c>
      <c r="J26" s="65">
        <v>18.239999999999998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45170.355497685188</v>
      </c>
    </row>
    <row r="2" spans="1:2" ht="12.75" customHeight="1" x14ac:dyDescent="0.2">
      <c r="A2" s="83" t="s">
        <v>161</v>
      </c>
      <c r="B2" s="84">
        <v>45176.547500000001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255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IU29"/>
  <sheetViews>
    <sheetView workbookViewId="0">
      <selection activeCell="H14" sqref="H14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"1 сентября 2023 г."</f>
        <v>1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(19)'!B3&lt;&gt;"",'Dop (19)'!B3,"")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"50"</f>
        <v>50</v>
      </c>
      <c r="D11" s="23">
        <v>3.31</v>
      </c>
      <c r="E11" s="23">
        <v>0</v>
      </c>
      <c r="F11" s="23">
        <v>0.33</v>
      </c>
      <c r="G11" s="23">
        <v>0.33</v>
      </c>
      <c r="H11" s="23">
        <v>23.45</v>
      </c>
      <c r="I11" s="23">
        <v>111.95049999999998</v>
      </c>
      <c r="J11" s="23">
        <v>0</v>
      </c>
      <c r="K11" s="23">
        <v>0</v>
      </c>
      <c r="L11" s="23">
        <v>0</v>
      </c>
      <c r="M11" s="23">
        <v>0</v>
      </c>
      <c r="N11" s="23">
        <v>0.55000000000000004</v>
      </c>
      <c r="O11" s="23">
        <v>22.8</v>
      </c>
      <c r="P11" s="23">
        <v>0.1</v>
      </c>
      <c r="Q11" s="23">
        <v>0</v>
      </c>
      <c r="R11" s="23">
        <v>0</v>
      </c>
      <c r="S11" s="23">
        <v>0</v>
      </c>
      <c r="T11" s="23">
        <v>0.9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159.65</v>
      </c>
      <c r="AL11" s="20">
        <v>166.17</v>
      </c>
      <c r="AM11" s="20">
        <v>254.48</v>
      </c>
      <c r="AN11" s="20">
        <v>84.39</v>
      </c>
      <c r="AO11" s="20">
        <v>50.03</v>
      </c>
      <c r="AP11" s="20">
        <v>100.05</v>
      </c>
      <c r="AQ11" s="20">
        <v>37.85</v>
      </c>
      <c r="AR11" s="20">
        <v>180.96</v>
      </c>
      <c r="AS11" s="20">
        <v>112.23</v>
      </c>
      <c r="AT11" s="20">
        <v>156.6</v>
      </c>
      <c r="AU11" s="20">
        <v>129.19999999999999</v>
      </c>
      <c r="AV11" s="20">
        <v>67.86</v>
      </c>
      <c r="AW11" s="20">
        <v>120.06</v>
      </c>
      <c r="AX11" s="20">
        <v>1003.98</v>
      </c>
      <c r="AY11" s="20">
        <v>0</v>
      </c>
      <c r="AZ11" s="20">
        <v>327.12</v>
      </c>
      <c r="BA11" s="20">
        <v>142.25</v>
      </c>
      <c r="BB11" s="20">
        <v>94.4</v>
      </c>
      <c r="BC11" s="20">
        <v>74.819999999999993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0.04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0.03</v>
      </c>
      <c r="BT11" s="20">
        <v>0</v>
      </c>
      <c r="BU11" s="20">
        <v>0</v>
      </c>
      <c r="BV11" s="20">
        <v>0.14000000000000001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19.55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20.530314146341457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78.75" x14ac:dyDescent="0.25">
      <c r="A13" s="21" t="str">
        <f>"8/4"</f>
        <v>8/4</v>
      </c>
      <c r="B13" s="27" t="s">
        <v>244</v>
      </c>
      <c r="C13" s="23" t="str">
        <f>"250"</f>
        <v>250</v>
      </c>
      <c r="D13" s="23">
        <v>5.42</v>
      </c>
      <c r="E13" s="23">
        <v>0</v>
      </c>
      <c r="F13" s="23">
        <v>8.85</v>
      </c>
      <c r="G13" s="23">
        <v>8.85</v>
      </c>
      <c r="H13" s="23">
        <v>33.68</v>
      </c>
      <c r="I13" s="23">
        <v>232.43886999999998</v>
      </c>
      <c r="J13" s="23">
        <v>1.41</v>
      </c>
      <c r="K13" s="23">
        <v>4.0599999999999996</v>
      </c>
      <c r="L13" s="23">
        <v>0</v>
      </c>
      <c r="M13" s="23">
        <v>0</v>
      </c>
      <c r="N13" s="23">
        <v>5.42</v>
      </c>
      <c r="O13" s="23">
        <v>25.69</v>
      </c>
      <c r="P13" s="23">
        <v>2.57</v>
      </c>
      <c r="Q13" s="23">
        <v>0</v>
      </c>
      <c r="R13" s="23">
        <v>0</v>
      </c>
      <c r="S13" s="23">
        <v>0</v>
      </c>
      <c r="T13" s="23">
        <v>1.39</v>
      </c>
      <c r="U13" s="23">
        <v>248.48</v>
      </c>
      <c r="V13" s="23">
        <v>147.22</v>
      </c>
      <c r="W13" s="23">
        <v>25.07</v>
      </c>
      <c r="X13" s="23">
        <v>55.28</v>
      </c>
      <c r="Y13" s="23">
        <v>137.82</v>
      </c>
      <c r="Z13" s="23">
        <v>1.6</v>
      </c>
      <c r="AA13" s="23">
        <v>0</v>
      </c>
      <c r="AB13" s="23">
        <v>0</v>
      </c>
      <c r="AC13" s="23">
        <v>0</v>
      </c>
      <c r="AD13" s="23">
        <v>3.47</v>
      </c>
      <c r="AE13" s="23">
        <v>0.17</v>
      </c>
      <c r="AF13" s="23">
        <v>0.04</v>
      </c>
      <c r="AG13" s="23">
        <v>0.38</v>
      </c>
      <c r="AH13" s="23">
        <v>2.0699999999999998</v>
      </c>
      <c r="AI13" s="23">
        <v>0</v>
      </c>
      <c r="AJ13" s="20">
        <v>0</v>
      </c>
      <c r="AK13" s="20">
        <v>246.96</v>
      </c>
      <c r="AL13" s="20">
        <v>175.52</v>
      </c>
      <c r="AM13" s="20">
        <v>280.04000000000002</v>
      </c>
      <c r="AN13" s="20">
        <v>185.22</v>
      </c>
      <c r="AO13" s="20">
        <v>53.8</v>
      </c>
      <c r="AP13" s="20">
        <v>167.58</v>
      </c>
      <c r="AQ13" s="20">
        <v>86</v>
      </c>
      <c r="AR13" s="20">
        <v>236.82</v>
      </c>
      <c r="AS13" s="20">
        <v>214.33</v>
      </c>
      <c r="AT13" s="20">
        <v>324.58</v>
      </c>
      <c r="AU13" s="20">
        <v>403.96</v>
      </c>
      <c r="AV13" s="20">
        <v>107.6</v>
      </c>
      <c r="AW13" s="20">
        <v>449.38</v>
      </c>
      <c r="AX13" s="20">
        <v>859.07</v>
      </c>
      <c r="AY13" s="20">
        <v>0</v>
      </c>
      <c r="AZ13" s="20">
        <v>282.68</v>
      </c>
      <c r="BA13" s="20">
        <v>226.67</v>
      </c>
      <c r="BB13" s="20">
        <v>195.36</v>
      </c>
      <c r="BC13" s="20">
        <v>124.36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0.01</v>
      </c>
      <c r="BJ13" s="20">
        <v>0</v>
      </c>
      <c r="BK13" s="20">
        <v>0.96</v>
      </c>
      <c r="BL13" s="20">
        <v>0</v>
      </c>
      <c r="BM13" s="20">
        <v>0.28000000000000003</v>
      </c>
      <c r="BN13" s="20">
        <v>0.02</v>
      </c>
      <c r="BO13" s="20">
        <v>0.04</v>
      </c>
      <c r="BP13" s="20">
        <v>0</v>
      </c>
      <c r="BQ13" s="20">
        <v>0</v>
      </c>
      <c r="BR13" s="20">
        <v>0</v>
      </c>
      <c r="BS13" s="20">
        <v>2.4</v>
      </c>
      <c r="BT13" s="20">
        <v>0</v>
      </c>
      <c r="BU13" s="20">
        <v>0</v>
      </c>
      <c r="BV13" s="20">
        <v>4.62</v>
      </c>
      <c r="BW13" s="20">
        <v>0.02</v>
      </c>
      <c r="BX13" s="20">
        <v>0</v>
      </c>
      <c r="BY13" s="20">
        <v>0</v>
      </c>
      <c r="BZ13" s="20">
        <v>0</v>
      </c>
      <c r="CA13" s="20">
        <v>0</v>
      </c>
      <c r="CB13" s="20">
        <v>230.41</v>
      </c>
      <c r="CC13" s="24"/>
      <c r="CD13" s="24"/>
      <c r="CE13" s="20">
        <v>0</v>
      </c>
      <c r="CF13" s="20"/>
      <c r="CG13" s="20">
        <v>26.4</v>
      </c>
      <c r="CH13" s="20">
        <v>12.8</v>
      </c>
      <c r="CI13" s="20">
        <v>19.600000000000001</v>
      </c>
      <c r="CJ13" s="20">
        <v>1535.27</v>
      </c>
      <c r="CK13" s="20">
        <v>739.67</v>
      </c>
      <c r="CL13" s="20">
        <v>1137.47</v>
      </c>
      <c r="CM13" s="20">
        <v>28.1</v>
      </c>
      <c r="CN13" s="20">
        <v>17.809999999999999</v>
      </c>
      <c r="CO13" s="20">
        <v>22.96</v>
      </c>
      <c r="CP13" s="20">
        <v>5</v>
      </c>
      <c r="CQ13" s="20">
        <v>0.63</v>
      </c>
      <c r="CR13" s="28"/>
    </row>
    <row r="14" spans="1:96" s="26" customFormat="1" x14ac:dyDescent="0.25">
      <c r="A14" s="21" t="str">
        <f>"1/6"</f>
        <v>1/6</v>
      </c>
      <c r="B14" s="27" t="s">
        <v>169</v>
      </c>
      <c r="C14" s="23" t="str">
        <f>"60"</f>
        <v>60</v>
      </c>
      <c r="D14" s="23">
        <v>7.62</v>
      </c>
      <c r="E14" s="23">
        <v>7.62</v>
      </c>
      <c r="F14" s="23">
        <v>6.9</v>
      </c>
      <c r="G14" s="23">
        <v>0</v>
      </c>
      <c r="H14" s="23">
        <v>0.42</v>
      </c>
      <c r="I14" s="23">
        <v>94.176000000000002</v>
      </c>
      <c r="J14" s="23">
        <v>1.8</v>
      </c>
      <c r="K14" s="23">
        <v>0</v>
      </c>
      <c r="L14" s="23">
        <v>0</v>
      </c>
      <c r="M14" s="23">
        <v>0</v>
      </c>
      <c r="N14" s="23">
        <v>0.42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0.6</v>
      </c>
      <c r="U14" s="23">
        <v>80.400000000000006</v>
      </c>
      <c r="V14" s="23">
        <v>84</v>
      </c>
      <c r="W14" s="23">
        <v>33</v>
      </c>
      <c r="X14" s="23">
        <v>7.2</v>
      </c>
      <c r="Y14" s="23">
        <v>115.2</v>
      </c>
      <c r="Z14" s="23">
        <v>1.5</v>
      </c>
      <c r="AA14" s="23">
        <v>150</v>
      </c>
      <c r="AB14" s="23">
        <v>36</v>
      </c>
      <c r="AC14" s="23">
        <v>156</v>
      </c>
      <c r="AD14" s="23">
        <v>0.36</v>
      </c>
      <c r="AE14" s="23">
        <v>0.04</v>
      </c>
      <c r="AF14" s="23">
        <v>0.26</v>
      </c>
      <c r="AG14" s="23">
        <v>0.12</v>
      </c>
      <c r="AH14" s="23">
        <v>2.16</v>
      </c>
      <c r="AI14" s="23">
        <v>0</v>
      </c>
      <c r="AJ14" s="20">
        <v>0</v>
      </c>
      <c r="AK14" s="20">
        <v>463.2</v>
      </c>
      <c r="AL14" s="20">
        <v>358.2</v>
      </c>
      <c r="AM14" s="20">
        <v>648.6</v>
      </c>
      <c r="AN14" s="20">
        <v>541.79999999999995</v>
      </c>
      <c r="AO14" s="20">
        <v>254.4</v>
      </c>
      <c r="AP14" s="20">
        <v>366</v>
      </c>
      <c r="AQ14" s="20">
        <v>122.4</v>
      </c>
      <c r="AR14" s="20">
        <v>391.2</v>
      </c>
      <c r="AS14" s="20">
        <v>426</v>
      </c>
      <c r="AT14" s="20">
        <v>472.2</v>
      </c>
      <c r="AU14" s="20">
        <v>737.4</v>
      </c>
      <c r="AV14" s="20">
        <v>204</v>
      </c>
      <c r="AW14" s="20">
        <v>249.6</v>
      </c>
      <c r="AX14" s="20">
        <v>1063.8</v>
      </c>
      <c r="AY14" s="20">
        <v>8.4</v>
      </c>
      <c r="AZ14" s="20">
        <v>237.6</v>
      </c>
      <c r="BA14" s="20">
        <v>556.79999999999995</v>
      </c>
      <c r="BB14" s="20">
        <v>285.60000000000002</v>
      </c>
      <c r="BC14" s="20">
        <v>175.8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44.46</v>
      </c>
      <c r="CC14" s="24"/>
      <c r="CD14" s="24"/>
      <c r="CE14" s="20">
        <v>156</v>
      </c>
      <c r="CF14" s="20"/>
      <c r="CG14" s="20">
        <v>33.9</v>
      </c>
      <c r="CH14" s="20">
        <v>28.5</v>
      </c>
      <c r="CI14" s="20">
        <v>31.2</v>
      </c>
      <c r="CJ14" s="20">
        <v>4860</v>
      </c>
      <c r="CK14" s="20">
        <v>3105</v>
      </c>
      <c r="CL14" s="20">
        <v>3982.5</v>
      </c>
      <c r="CM14" s="20">
        <v>15</v>
      </c>
      <c r="CN14" s="20">
        <v>10.5</v>
      </c>
      <c r="CO14" s="20">
        <v>12.75</v>
      </c>
      <c r="CP14" s="20">
        <v>0</v>
      </c>
      <c r="CQ14" s="20">
        <v>0</v>
      </c>
      <c r="CR14" s="28"/>
    </row>
    <row r="15" spans="1:96" s="20" customFormat="1" x14ac:dyDescent="0.25">
      <c r="A15" s="21" t="str">
        <f>"-"</f>
        <v>-</v>
      </c>
      <c r="B15" s="27" t="s">
        <v>200</v>
      </c>
      <c r="C15" s="23" t="str">
        <f>"100"</f>
        <v>100</v>
      </c>
      <c r="D15" s="23">
        <v>0.8</v>
      </c>
      <c r="E15" s="23">
        <v>0</v>
      </c>
      <c r="F15" s="23">
        <v>0.2</v>
      </c>
      <c r="G15" s="23">
        <v>0.2</v>
      </c>
      <c r="H15" s="23">
        <v>9.4</v>
      </c>
      <c r="I15" s="23">
        <v>40.599999999999994</v>
      </c>
      <c r="J15" s="23">
        <v>0</v>
      </c>
      <c r="K15" s="23">
        <v>0</v>
      </c>
      <c r="L15" s="23">
        <v>0</v>
      </c>
      <c r="M15" s="23">
        <v>0</v>
      </c>
      <c r="N15" s="23">
        <v>7.5</v>
      </c>
      <c r="O15" s="23">
        <v>0</v>
      </c>
      <c r="P15" s="23">
        <v>1.9</v>
      </c>
      <c r="Q15" s="23">
        <v>0</v>
      </c>
      <c r="R15" s="23">
        <v>0</v>
      </c>
      <c r="S15" s="23">
        <v>1.1000000000000001</v>
      </c>
      <c r="T15" s="23">
        <v>0.5</v>
      </c>
      <c r="U15" s="23">
        <v>12</v>
      </c>
      <c r="V15" s="23">
        <v>155</v>
      </c>
      <c r="W15" s="23">
        <v>35</v>
      </c>
      <c r="X15" s="23">
        <v>11</v>
      </c>
      <c r="Y15" s="23">
        <v>17</v>
      </c>
      <c r="Z15" s="23">
        <v>0.1</v>
      </c>
      <c r="AA15" s="23">
        <v>0</v>
      </c>
      <c r="AB15" s="23">
        <v>60</v>
      </c>
      <c r="AC15" s="23">
        <v>10</v>
      </c>
      <c r="AD15" s="23">
        <v>0.2</v>
      </c>
      <c r="AE15" s="23">
        <v>0.06</v>
      </c>
      <c r="AF15" s="23">
        <v>0.03</v>
      </c>
      <c r="AG15" s="23">
        <v>0.2</v>
      </c>
      <c r="AH15" s="23">
        <v>0.3</v>
      </c>
      <c r="AI15" s="23">
        <v>38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88</v>
      </c>
      <c r="CC15" s="24"/>
      <c r="CD15" s="24"/>
      <c r="CE15" s="20">
        <v>10</v>
      </c>
      <c r="CG15" s="20">
        <v>2</v>
      </c>
      <c r="CH15" s="20">
        <v>0.5</v>
      </c>
      <c r="CI15" s="20">
        <v>1.25</v>
      </c>
      <c r="CJ15" s="20">
        <v>100</v>
      </c>
      <c r="CK15" s="20">
        <v>41</v>
      </c>
      <c r="CL15" s="20">
        <v>70.5</v>
      </c>
      <c r="CM15" s="20">
        <v>23.4</v>
      </c>
      <c r="CN15" s="20">
        <v>23.4</v>
      </c>
      <c r="CO15" s="20">
        <v>23.4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17.27</v>
      </c>
      <c r="E16" s="33">
        <v>7.62</v>
      </c>
      <c r="F16" s="33">
        <v>16.309999999999999</v>
      </c>
      <c r="G16" s="33">
        <v>9.41</v>
      </c>
      <c r="H16" s="33">
        <v>72.010000000000005</v>
      </c>
      <c r="I16" s="33">
        <v>499.7</v>
      </c>
      <c r="J16" s="33">
        <v>3.21</v>
      </c>
      <c r="K16" s="33">
        <v>4.0599999999999996</v>
      </c>
      <c r="L16" s="33">
        <v>0</v>
      </c>
      <c r="M16" s="33">
        <v>0</v>
      </c>
      <c r="N16" s="33">
        <v>18.82</v>
      </c>
      <c r="O16" s="33">
        <v>48.49</v>
      </c>
      <c r="P16" s="33">
        <v>4.7</v>
      </c>
      <c r="Q16" s="33">
        <v>0</v>
      </c>
      <c r="R16" s="33">
        <v>0</v>
      </c>
      <c r="S16" s="33">
        <v>1.38</v>
      </c>
      <c r="T16" s="33">
        <v>3.44</v>
      </c>
      <c r="U16" s="33">
        <v>341.46</v>
      </c>
      <c r="V16" s="33">
        <v>394.24</v>
      </c>
      <c r="W16" s="33">
        <v>95.11</v>
      </c>
      <c r="X16" s="33">
        <v>74.03</v>
      </c>
      <c r="Y16" s="33">
        <v>271.02</v>
      </c>
      <c r="Z16" s="33">
        <v>3.25</v>
      </c>
      <c r="AA16" s="33">
        <v>150</v>
      </c>
      <c r="AB16" s="33">
        <v>96.44</v>
      </c>
      <c r="AC16" s="33">
        <v>166.1</v>
      </c>
      <c r="AD16" s="33">
        <v>4.04</v>
      </c>
      <c r="AE16" s="33">
        <v>0.28000000000000003</v>
      </c>
      <c r="AF16" s="33">
        <v>0.34</v>
      </c>
      <c r="AG16" s="33">
        <v>0.71</v>
      </c>
      <c r="AH16" s="33">
        <v>4.54</v>
      </c>
      <c r="AI16" s="33">
        <v>38.78</v>
      </c>
      <c r="AJ16" s="34">
        <v>0</v>
      </c>
      <c r="AK16" s="34">
        <v>870.47</v>
      </c>
      <c r="AL16" s="34">
        <v>700.65</v>
      </c>
      <c r="AM16" s="34">
        <v>1183.73</v>
      </c>
      <c r="AN16" s="34">
        <v>812.56</v>
      </c>
      <c r="AO16" s="34">
        <v>358.51</v>
      </c>
      <c r="AP16" s="34">
        <v>634.83000000000004</v>
      </c>
      <c r="AQ16" s="34">
        <v>246.24</v>
      </c>
      <c r="AR16" s="34">
        <v>810.51</v>
      </c>
      <c r="AS16" s="34">
        <v>752.56</v>
      </c>
      <c r="AT16" s="34">
        <v>953.38</v>
      </c>
      <c r="AU16" s="34">
        <v>1270.55</v>
      </c>
      <c r="AV16" s="34">
        <v>380.32</v>
      </c>
      <c r="AW16" s="34">
        <v>819.04</v>
      </c>
      <c r="AX16" s="34">
        <v>2926.85</v>
      </c>
      <c r="AY16" s="34">
        <v>8.4</v>
      </c>
      <c r="AZ16" s="34">
        <v>847.4</v>
      </c>
      <c r="BA16" s="34">
        <v>925.72</v>
      </c>
      <c r="BB16" s="34">
        <v>575.36</v>
      </c>
      <c r="BC16" s="34">
        <v>374.98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0.01</v>
      </c>
      <c r="BJ16" s="34">
        <v>0</v>
      </c>
      <c r="BK16" s="34">
        <v>1</v>
      </c>
      <c r="BL16" s="34">
        <v>0</v>
      </c>
      <c r="BM16" s="34">
        <v>0.28000000000000003</v>
      </c>
      <c r="BN16" s="34">
        <v>0.02</v>
      </c>
      <c r="BO16" s="34">
        <v>0.04</v>
      </c>
      <c r="BP16" s="34">
        <v>0</v>
      </c>
      <c r="BQ16" s="34">
        <v>0</v>
      </c>
      <c r="BR16" s="34">
        <v>0</v>
      </c>
      <c r="BS16" s="34">
        <v>2.4300000000000002</v>
      </c>
      <c r="BT16" s="34">
        <v>0</v>
      </c>
      <c r="BU16" s="34">
        <v>0</v>
      </c>
      <c r="BV16" s="34">
        <v>4.76</v>
      </c>
      <c r="BW16" s="34">
        <v>0.03</v>
      </c>
      <c r="BX16" s="34">
        <v>0</v>
      </c>
      <c r="BY16" s="34">
        <v>0</v>
      </c>
      <c r="BZ16" s="34">
        <v>0</v>
      </c>
      <c r="CA16" s="34">
        <v>0</v>
      </c>
      <c r="CB16" s="34">
        <v>581.87</v>
      </c>
      <c r="CC16" s="25"/>
      <c r="CD16" s="25">
        <f>$I$16/$I$26*100</f>
        <v>36.328079562638123</v>
      </c>
      <c r="CE16" s="34">
        <v>166.07</v>
      </c>
      <c r="CF16" s="34"/>
      <c r="CG16" s="34">
        <v>66.61</v>
      </c>
      <c r="CH16" s="34">
        <v>45.96</v>
      </c>
      <c r="CI16" s="34">
        <v>56.28</v>
      </c>
      <c r="CJ16" s="34">
        <v>7340.73</v>
      </c>
      <c r="CK16" s="34">
        <v>4218.45</v>
      </c>
      <c r="CL16" s="34">
        <v>5779.59</v>
      </c>
      <c r="CM16" s="34">
        <v>114.69</v>
      </c>
      <c r="CN16" s="34">
        <v>81.58</v>
      </c>
      <c r="CO16" s="34">
        <v>98.13</v>
      </c>
      <c r="CP16" s="34">
        <v>9.8800000000000008</v>
      </c>
      <c r="CQ16" s="34">
        <v>0.63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"50"</f>
        <v>50</v>
      </c>
      <c r="D18" s="23">
        <v>3.31</v>
      </c>
      <c r="E18" s="23">
        <v>0</v>
      </c>
      <c r="F18" s="23">
        <v>0.33</v>
      </c>
      <c r="G18" s="23">
        <v>0.33</v>
      </c>
      <c r="H18" s="23">
        <v>23.45</v>
      </c>
      <c r="I18" s="23">
        <v>111.95049999999998</v>
      </c>
      <c r="J18" s="23">
        <v>0</v>
      </c>
      <c r="K18" s="23">
        <v>0</v>
      </c>
      <c r="L18" s="23">
        <v>0</v>
      </c>
      <c r="M18" s="23">
        <v>0</v>
      </c>
      <c r="N18" s="23">
        <v>0.55000000000000004</v>
      </c>
      <c r="O18" s="23">
        <v>22.8</v>
      </c>
      <c r="P18" s="23">
        <v>0.1</v>
      </c>
      <c r="Q18" s="23">
        <v>0</v>
      </c>
      <c r="R18" s="23">
        <v>0</v>
      </c>
      <c r="S18" s="23">
        <v>0</v>
      </c>
      <c r="T18" s="23">
        <v>0.9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159.65</v>
      </c>
      <c r="AL18" s="20">
        <v>166.17</v>
      </c>
      <c r="AM18" s="20">
        <v>254.48</v>
      </c>
      <c r="AN18" s="20">
        <v>84.39</v>
      </c>
      <c r="AO18" s="20">
        <v>50.03</v>
      </c>
      <c r="AP18" s="20">
        <v>100.05</v>
      </c>
      <c r="AQ18" s="20">
        <v>37.85</v>
      </c>
      <c r="AR18" s="20">
        <v>180.96</v>
      </c>
      <c r="AS18" s="20">
        <v>112.23</v>
      </c>
      <c r="AT18" s="20">
        <v>156.6</v>
      </c>
      <c r="AU18" s="20">
        <v>129.19999999999999</v>
      </c>
      <c r="AV18" s="20">
        <v>67.86</v>
      </c>
      <c r="AW18" s="20">
        <v>120.06</v>
      </c>
      <c r="AX18" s="20">
        <v>1003.98</v>
      </c>
      <c r="AY18" s="20">
        <v>0</v>
      </c>
      <c r="AZ18" s="20">
        <v>327.12</v>
      </c>
      <c r="BA18" s="20">
        <v>142.25</v>
      </c>
      <c r="BB18" s="20">
        <v>94.4</v>
      </c>
      <c r="BC18" s="20">
        <v>74.819999999999993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19.55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950</v>
      </c>
      <c r="CK18" s="20">
        <v>366</v>
      </c>
      <c r="CL18" s="20">
        <v>658</v>
      </c>
      <c r="CM18" s="20">
        <v>7.6</v>
      </c>
      <c r="CN18" s="20">
        <v>7.6</v>
      </c>
      <c r="CO18" s="20">
        <v>7.6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5</v>
      </c>
      <c r="CH19" s="20">
        <v>5</v>
      </c>
      <c r="CI19" s="20">
        <v>5</v>
      </c>
      <c r="CJ19" s="20">
        <v>950</v>
      </c>
      <c r="CK19" s="20">
        <v>366</v>
      </c>
      <c r="CL19" s="20">
        <v>658</v>
      </c>
      <c r="CM19" s="20">
        <v>9.5</v>
      </c>
      <c r="CN19" s="20">
        <v>7.9</v>
      </c>
      <c r="CO19" s="20">
        <v>8.6999999999999993</v>
      </c>
      <c r="CP19" s="20">
        <v>0</v>
      </c>
      <c r="CQ19" s="20">
        <v>0</v>
      </c>
      <c r="CR19" s="28"/>
    </row>
    <row r="20" spans="1:96" s="26" customFormat="1" ht="63" x14ac:dyDescent="0.25">
      <c r="A20" s="21" t="str">
        <f>"32/1"</f>
        <v>32/1</v>
      </c>
      <c r="B20" s="27" t="s">
        <v>245</v>
      </c>
      <c r="C20" s="23" t="str">
        <f>"100"</f>
        <v>100</v>
      </c>
      <c r="D20" s="23">
        <v>1.38</v>
      </c>
      <c r="E20" s="23">
        <v>0</v>
      </c>
      <c r="F20" s="23">
        <v>5.97</v>
      </c>
      <c r="G20" s="23">
        <v>5.97</v>
      </c>
      <c r="H20" s="23">
        <v>9.01</v>
      </c>
      <c r="I20" s="23">
        <v>89.864145840000006</v>
      </c>
      <c r="J20" s="23">
        <v>0.75</v>
      </c>
      <c r="K20" s="23">
        <v>3.9</v>
      </c>
      <c r="L20" s="23">
        <v>0</v>
      </c>
      <c r="M20" s="23">
        <v>0</v>
      </c>
      <c r="N20" s="23">
        <v>6.75</v>
      </c>
      <c r="O20" s="23">
        <v>0.09</v>
      </c>
      <c r="P20" s="23">
        <v>2.1800000000000002</v>
      </c>
      <c r="Q20" s="23">
        <v>0</v>
      </c>
      <c r="R20" s="23">
        <v>0</v>
      </c>
      <c r="S20" s="23">
        <v>0.1</v>
      </c>
      <c r="T20" s="23">
        <v>1.46</v>
      </c>
      <c r="U20" s="23">
        <v>223.12</v>
      </c>
      <c r="V20" s="23">
        <v>223.35</v>
      </c>
      <c r="W20" s="23">
        <v>34.08</v>
      </c>
      <c r="X20" s="23">
        <v>19.3</v>
      </c>
      <c r="Y20" s="23">
        <v>37.99</v>
      </c>
      <c r="Z20" s="23">
        <v>1.24</v>
      </c>
      <c r="AA20" s="23">
        <v>0</v>
      </c>
      <c r="AB20" s="23">
        <v>8.24</v>
      </c>
      <c r="AC20" s="23">
        <v>1.98</v>
      </c>
      <c r="AD20" s="23">
        <v>2.74</v>
      </c>
      <c r="AE20" s="23">
        <v>0.01</v>
      </c>
      <c r="AF20" s="23">
        <v>0.03</v>
      </c>
      <c r="AG20" s="23">
        <v>0.15</v>
      </c>
      <c r="AH20" s="23">
        <v>0.4</v>
      </c>
      <c r="AI20" s="23">
        <v>1.94</v>
      </c>
      <c r="AJ20" s="20">
        <v>0</v>
      </c>
      <c r="AK20" s="20">
        <v>48.8</v>
      </c>
      <c r="AL20" s="20">
        <v>55.25</v>
      </c>
      <c r="AM20" s="20">
        <v>61.69</v>
      </c>
      <c r="AN20" s="20">
        <v>84.71</v>
      </c>
      <c r="AO20" s="20">
        <v>18.420000000000002</v>
      </c>
      <c r="AP20" s="20">
        <v>48.8</v>
      </c>
      <c r="AQ20" s="20">
        <v>11.97</v>
      </c>
      <c r="AR20" s="20">
        <v>41.43</v>
      </c>
      <c r="AS20" s="20">
        <v>36.83</v>
      </c>
      <c r="AT20" s="20">
        <v>67.22</v>
      </c>
      <c r="AU20" s="20">
        <v>302.01</v>
      </c>
      <c r="AV20" s="20">
        <v>12.89</v>
      </c>
      <c r="AW20" s="20">
        <v>34.99</v>
      </c>
      <c r="AX20" s="20">
        <v>252.29</v>
      </c>
      <c r="AY20" s="20">
        <v>0</v>
      </c>
      <c r="AZ20" s="20">
        <v>43.28</v>
      </c>
      <c r="BA20" s="20">
        <v>58.01</v>
      </c>
      <c r="BB20" s="20">
        <v>46.04</v>
      </c>
      <c r="BC20" s="20">
        <v>13.81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0.36</v>
      </c>
      <c r="BL20" s="20">
        <v>0</v>
      </c>
      <c r="BM20" s="20">
        <v>0.24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1.39</v>
      </c>
      <c r="BT20" s="20">
        <v>0</v>
      </c>
      <c r="BU20" s="20">
        <v>0</v>
      </c>
      <c r="BV20" s="20">
        <v>3.47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85.06</v>
      </c>
      <c r="CC20" s="24"/>
      <c r="CD20" s="24"/>
      <c r="CE20" s="20">
        <v>1.37</v>
      </c>
      <c r="CF20" s="20"/>
      <c r="CG20" s="20">
        <v>16.3</v>
      </c>
      <c r="CH20" s="20">
        <v>10.19</v>
      </c>
      <c r="CI20" s="20">
        <v>13.24</v>
      </c>
      <c r="CJ20" s="20">
        <v>512.59</v>
      </c>
      <c r="CK20" s="20">
        <v>122.63</v>
      </c>
      <c r="CL20" s="20">
        <v>317.61</v>
      </c>
      <c r="CM20" s="20">
        <v>2.46</v>
      </c>
      <c r="CN20" s="20">
        <v>1.56</v>
      </c>
      <c r="CO20" s="20">
        <v>2.0099999999999998</v>
      </c>
      <c r="CP20" s="20">
        <v>0</v>
      </c>
      <c r="CQ20" s="20">
        <v>0.5</v>
      </c>
      <c r="CR20" s="28"/>
    </row>
    <row r="21" spans="1:96" s="26" customFormat="1" x14ac:dyDescent="0.25">
      <c r="A21" s="21" t="str">
        <f>"9/2"</f>
        <v>9/2</v>
      </c>
      <c r="B21" s="27" t="s">
        <v>246</v>
      </c>
      <c r="C21" s="23" t="str">
        <f>"250"</f>
        <v>250</v>
      </c>
      <c r="D21" s="23">
        <v>1.8</v>
      </c>
      <c r="E21" s="23">
        <v>0</v>
      </c>
      <c r="F21" s="23">
        <v>5.32</v>
      </c>
      <c r="G21" s="23">
        <v>5.3</v>
      </c>
      <c r="H21" s="23">
        <v>13.39</v>
      </c>
      <c r="I21" s="23">
        <v>106.46496</v>
      </c>
      <c r="J21" s="23">
        <v>1.1399999999999999</v>
      </c>
      <c r="K21" s="23">
        <v>3.25</v>
      </c>
      <c r="L21" s="23">
        <v>0</v>
      </c>
      <c r="M21" s="23">
        <v>0</v>
      </c>
      <c r="N21" s="23">
        <v>3.42</v>
      </c>
      <c r="O21" s="23">
        <v>8.25</v>
      </c>
      <c r="P21" s="23">
        <v>1.72</v>
      </c>
      <c r="Q21" s="23">
        <v>0</v>
      </c>
      <c r="R21" s="23">
        <v>0</v>
      </c>
      <c r="S21" s="23">
        <v>0.36</v>
      </c>
      <c r="T21" s="23">
        <v>2.12</v>
      </c>
      <c r="U21" s="23">
        <v>370</v>
      </c>
      <c r="V21" s="23">
        <v>381.96</v>
      </c>
      <c r="W21" s="23">
        <v>22.65</v>
      </c>
      <c r="X21" s="23">
        <v>22.76</v>
      </c>
      <c r="Y21" s="23">
        <v>53.61</v>
      </c>
      <c r="Z21" s="23">
        <v>0.8</v>
      </c>
      <c r="AA21" s="23">
        <v>3</v>
      </c>
      <c r="AB21" s="23">
        <v>1934.8</v>
      </c>
      <c r="AC21" s="23">
        <v>407.9</v>
      </c>
      <c r="AD21" s="23">
        <v>2.4</v>
      </c>
      <c r="AE21" s="23">
        <v>7.0000000000000007E-2</v>
      </c>
      <c r="AF21" s="23">
        <v>0.05</v>
      </c>
      <c r="AG21" s="23">
        <v>0.82</v>
      </c>
      <c r="AH21" s="23">
        <v>1.44</v>
      </c>
      <c r="AI21" s="23">
        <v>6.11</v>
      </c>
      <c r="AJ21" s="20">
        <v>0</v>
      </c>
      <c r="AK21" s="20">
        <v>74.64</v>
      </c>
      <c r="AL21" s="20">
        <v>68.86</v>
      </c>
      <c r="AM21" s="20">
        <v>118.59</v>
      </c>
      <c r="AN21" s="20">
        <v>123.24</v>
      </c>
      <c r="AO21" s="20">
        <v>32.380000000000003</v>
      </c>
      <c r="AP21" s="20">
        <v>71.91</v>
      </c>
      <c r="AQ21" s="20">
        <v>24.21</v>
      </c>
      <c r="AR21" s="20">
        <v>69.09</v>
      </c>
      <c r="AS21" s="20">
        <v>95.93</v>
      </c>
      <c r="AT21" s="20">
        <v>148.87</v>
      </c>
      <c r="AU21" s="20">
        <v>154.36000000000001</v>
      </c>
      <c r="AV21" s="20">
        <v>44.3</v>
      </c>
      <c r="AW21" s="20">
        <v>74.92</v>
      </c>
      <c r="AX21" s="20">
        <v>323.86</v>
      </c>
      <c r="AY21" s="20">
        <v>0</v>
      </c>
      <c r="AZ21" s="20">
        <v>62.94</v>
      </c>
      <c r="BA21" s="20">
        <v>62.89</v>
      </c>
      <c r="BB21" s="20">
        <v>53.16</v>
      </c>
      <c r="BC21" s="20">
        <v>23.5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0.32</v>
      </c>
      <c r="BL21" s="20">
        <v>0</v>
      </c>
      <c r="BM21" s="20">
        <v>0.19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1.1299999999999999</v>
      </c>
      <c r="BT21" s="20">
        <v>0</v>
      </c>
      <c r="BU21" s="20">
        <v>0</v>
      </c>
      <c r="BV21" s="20">
        <v>3.01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282.83999999999997</v>
      </c>
      <c r="CC21" s="24"/>
      <c r="CD21" s="24"/>
      <c r="CE21" s="20">
        <v>325.47000000000003</v>
      </c>
      <c r="CF21" s="20"/>
      <c r="CG21" s="20">
        <v>7.01</v>
      </c>
      <c r="CH21" s="20">
        <v>4.57</v>
      </c>
      <c r="CI21" s="20">
        <v>5.79</v>
      </c>
      <c r="CJ21" s="20">
        <v>249.04</v>
      </c>
      <c r="CK21" s="20">
        <v>115.11</v>
      </c>
      <c r="CL21" s="20">
        <v>182.07</v>
      </c>
      <c r="CM21" s="20">
        <v>13.08</v>
      </c>
      <c r="CN21" s="20">
        <v>6.57</v>
      </c>
      <c r="CO21" s="20">
        <v>9.82</v>
      </c>
      <c r="CP21" s="20">
        <v>0</v>
      </c>
      <c r="CQ21" s="20">
        <v>0.5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"200"</f>
        <v>200</v>
      </c>
      <c r="D22" s="23">
        <v>7.03</v>
      </c>
      <c r="E22" s="23">
        <v>0</v>
      </c>
      <c r="F22" s="23">
        <v>5.17</v>
      </c>
      <c r="G22" s="23">
        <v>5.88</v>
      </c>
      <c r="H22" s="23">
        <v>45.42</v>
      </c>
      <c r="I22" s="23">
        <v>255.72879599999999</v>
      </c>
      <c r="J22" s="23">
        <v>0.76</v>
      </c>
      <c r="K22" s="23">
        <v>3.25</v>
      </c>
      <c r="L22" s="23">
        <v>0</v>
      </c>
      <c r="M22" s="23">
        <v>0</v>
      </c>
      <c r="N22" s="23">
        <v>1.24</v>
      </c>
      <c r="O22" s="23">
        <v>41.89</v>
      </c>
      <c r="P22" s="23">
        <v>2.29</v>
      </c>
      <c r="Q22" s="23">
        <v>0</v>
      </c>
      <c r="R22" s="23">
        <v>0</v>
      </c>
      <c r="S22" s="23">
        <v>0</v>
      </c>
      <c r="T22" s="23">
        <v>0.84</v>
      </c>
      <c r="U22" s="23">
        <v>195.59</v>
      </c>
      <c r="V22" s="23">
        <v>73.64</v>
      </c>
      <c r="W22" s="23">
        <v>12.99</v>
      </c>
      <c r="X22" s="23">
        <v>9.56</v>
      </c>
      <c r="Y22" s="23">
        <v>51.88</v>
      </c>
      <c r="Z22" s="23">
        <v>0.96</v>
      </c>
      <c r="AA22" s="23">
        <v>0</v>
      </c>
      <c r="AB22" s="23">
        <v>0</v>
      </c>
      <c r="AC22" s="23">
        <v>0</v>
      </c>
      <c r="AD22" s="23">
        <v>3.22</v>
      </c>
      <c r="AE22" s="23">
        <v>0.08</v>
      </c>
      <c r="AF22" s="23">
        <v>0.02</v>
      </c>
      <c r="AG22" s="23">
        <v>0.65</v>
      </c>
      <c r="AH22" s="23">
        <v>1.97</v>
      </c>
      <c r="AI22" s="23">
        <v>0</v>
      </c>
      <c r="AJ22" s="20">
        <v>0</v>
      </c>
      <c r="AK22" s="20">
        <v>304.26</v>
      </c>
      <c r="AL22" s="20">
        <v>278.05</v>
      </c>
      <c r="AM22" s="20">
        <v>520.95000000000005</v>
      </c>
      <c r="AN22" s="20">
        <v>161.72</v>
      </c>
      <c r="AO22" s="20">
        <v>99.08</v>
      </c>
      <c r="AP22" s="20">
        <v>200.71</v>
      </c>
      <c r="AQ22" s="20">
        <v>64.56</v>
      </c>
      <c r="AR22" s="20">
        <v>323.44</v>
      </c>
      <c r="AS22" s="20">
        <v>213.49</v>
      </c>
      <c r="AT22" s="20">
        <v>258.24</v>
      </c>
      <c r="AU22" s="20">
        <v>219.88</v>
      </c>
      <c r="AV22" s="20">
        <v>129.12</v>
      </c>
      <c r="AW22" s="20">
        <v>226.28</v>
      </c>
      <c r="AX22" s="20">
        <v>1990.47</v>
      </c>
      <c r="AY22" s="20">
        <v>0</v>
      </c>
      <c r="AZ22" s="20">
        <v>627.05999999999995</v>
      </c>
      <c r="BA22" s="20">
        <v>323.44</v>
      </c>
      <c r="BB22" s="20">
        <v>161.72</v>
      </c>
      <c r="BC22" s="20">
        <v>129.12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0.38</v>
      </c>
      <c r="BL22" s="20">
        <v>0</v>
      </c>
      <c r="BM22" s="20">
        <v>0.19</v>
      </c>
      <c r="BN22" s="20">
        <v>0.01</v>
      </c>
      <c r="BO22" s="20">
        <v>0.03</v>
      </c>
      <c r="BP22" s="20">
        <v>0</v>
      </c>
      <c r="BQ22" s="20">
        <v>0</v>
      </c>
      <c r="BR22" s="20">
        <v>0.01</v>
      </c>
      <c r="BS22" s="20">
        <v>1.05</v>
      </c>
      <c r="BT22" s="20">
        <v>0</v>
      </c>
      <c r="BU22" s="20">
        <v>0</v>
      </c>
      <c r="BV22" s="20">
        <v>3.23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8.85</v>
      </c>
      <c r="CC22" s="24"/>
      <c r="CD22" s="24"/>
      <c r="CE22" s="20">
        <v>0</v>
      </c>
      <c r="CF22" s="20"/>
      <c r="CG22" s="20">
        <v>6.31</v>
      </c>
      <c r="CH22" s="20">
        <v>3.31</v>
      </c>
      <c r="CI22" s="20">
        <v>4.8099999999999996</v>
      </c>
      <c r="CJ22" s="20">
        <v>144.93</v>
      </c>
      <c r="CK22" s="20">
        <v>144.93</v>
      </c>
      <c r="CL22" s="20">
        <v>144.93</v>
      </c>
      <c r="CM22" s="20">
        <v>3.49</v>
      </c>
      <c r="CN22" s="20">
        <v>1.77</v>
      </c>
      <c r="CO22" s="20">
        <v>2.63</v>
      </c>
      <c r="CP22" s="20">
        <v>0</v>
      </c>
      <c r="CQ22" s="20">
        <v>0.5</v>
      </c>
      <c r="CR22" s="28"/>
    </row>
    <row r="23" spans="1:96" s="26" customFormat="1" ht="31.5" x14ac:dyDescent="0.25">
      <c r="A23" s="21" t="str">
        <f>"4/10"</f>
        <v>4/10</v>
      </c>
      <c r="B23" s="27" t="s">
        <v>247</v>
      </c>
      <c r="C23" s="23" t="str">
        <f>"200"</f>
        <v>200</v>
      </c>
      <c r="D23" s="23">
        <v>0.25</v>
      </c>
      <c r="E23" s="23">
        <v>0</v>
      </c>
      <c r="F23" s="23">
        <v>0.16</v>
      </c>
      <c r="G23" s="23">
        <v>0.16</v>
      </c>
      <c r="H23" s="23">
        <v>17.68</v>
      </c>
      <c r="I23" s="23">
        <v>69.121220000000008</v>
      </c>
      <c r="J23" s="23">
        <v>0.04</v>
      </c>
      <c r="K23" s="23">
        <v>0</v>
      </c>
      <c r="L23" s="23">
        <v>0</v>
      </c>
      <c r="M23" s="23">
        <v>0</v>
      </c>
      <c r="N23" s="23">
        <v>16.54</v>
      </c>
      <c r="O23" s="23">
        <v>0.3</v>
      </c>
      <c r="P23" s="23">
        <v>0.83</v>
      </c>
      <c r="Q23" s="23">
        <v>0</v>
      </c>
      <c r="R23" s="23">
        <v>0</v>
      </c>
      <c r="S23" s="23">
        <v>0.32</v>
      </c>
      <c r="T23" s="23">
        <v>0.36</v>
      </c>
      <c r="U23" s="23">
        <v>10.4</v>
      </c>
      <c r="V23" s="23">
        <v>110.39</v>
      </c>
      <c r="W23" s="23">
        <v>6.5</v>
      </c>
      <c r="X23" s="23">
        <v>3.42</v>
      </c>
      <c r="Y23" s="23">
        <v>4.09</v>
      </c>
      <c r="Z23" s="23">
        <v>0.88</v>
      </c>
      <c r="AA23" s="23">
        <v>0</v>
      </c>
      <c r="AB23" s="23">
        <v>10.8</v>
      </c>
      <c r="AC23" s="23">
        <v>2</v>
      </c>
      <c r="AD23" s="23">
        <v>0.08</v>
      </c>
      <c r="AE23" s="23">
        <v>0.01</v>
      </c>
      <c r="AF23" s="23">
        <v>0.01</v>
      </c>
      <c r="AG23" s="23">
        <v>0.1</v>
      </c>
      <c r="AH23" s="23">
        <v>0.16</v>
      </c>
      <c r="AI23" s="23">
        <v>1.6</v>
      </c>
      <c r="AJ23" s="20">
        <v>0</v>
      </c>
      <c r="AK23" s="20">
        <v>4.7</v>
      </c>
      <c r="AL23" s="20">
        <v>5.0999999999999996</v>
      </c>
      <c r="AM23" s="20">
        <v>7.45</v>
      </c>
      <c r="AN23" s="20">
        <v>7.06</v>
      </c>
      <c r="AO23" s="20">
        <v>1.18</v>
      </c>
      <c r="AP23" s="20">
        <v>4.3099999999999996</v>
      </c>
      <c r="AQ23" s="20">
        <v>1.18</v>
      </c>
      <c r="AR23" s="20">
        <v>3.53</v>
      </c>
      <c r="AS23" s="20">
        <v>6.66</v>
      </c>
      <c r="AT23" s="20">
        <v>3.92</v>
      </c>
      <c r="AU23" s="20">
        <v>30.58</v>
      </c>
      <c r="AV23" s="20">
        <v>2.74</v>
      </c>
      <c r="AW23" s="20">
        <v>5.49</v>
      </c>
      <c r="AX23" s="20">
        <v>16.46</v>
      </c>
      <c r="AY23" s="20">
        <v>0</v>
      </c>
      <c r="AZ23" s="20">
        <v>5.0999999999999996</v>
      </c>
      <c r="BA23" s="20">
        <v>6.27</v>
      </c>
      <c r="BB23" s="20">
        <v>2.35</v>
      </c>
      <c r="BC23" s="20">
        <v>1.96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245.48</v>
      </c>
      <c r="CC23" s="24"/>
      <c r="CD23" s="24"/>
      <c r="CE23" s="20">
        <v>1.8</v>
      </c>
      <c r="CF23" s="20"/>
      <c r="CG23" s="20">
        <v>1.68</v>
      </c>
      <c r="CH23" s="20">
        <v>1.59</v>
      </c>
      <c r="CI23" s="20">
        <v>1.63</v>
      </c>
      <c r="CJ23" s="20">
        <v>172.5</v>
      </c>
      <c r="CK23" s="20">
        <v>77.03</v>
      </c>
      <c r="CL23" s="20">
        <v>124.76</v>
      </c>
      <c r="CM23" s="20">
        <v>19.63</v>
      </c>
      <c r="CN23" s="20">
        <v>13.96</v>
      </c>
      <c r="CO23" s="20">
        <v>16.79</v>
      </c>
      <c r="CP23" s="20">
        <v>10</v>
      </c>
      <c r="CQ23" s="20">
        <v>0</v>
      </c>
      <c r="CR23" s="28"/>
    </row>
    <row r="24" spans="1:96" s="20" customFormat="1" ht="31.5" x14ac:dyDescent="0.25">
      <c r="A24" s="21" t="str">
        <f>"19/7"</f>
        <v>19/7</v>
      </c>
      <c r="B24" s="27" t="s">
        <v>248</v>
      </c>
      <c r="C24" s="23" t="str">
        <f>"120"</f>
        <v>120</v>
      </c>
      <c r="D24" s="23">
        <v>11.29</v>
      </c>
      <c r="E24" s="23">
        <v>10.220000000000001</v>
      </c>
      <c r="F24" s="23">
        <v>5.04</v>
      </c>
      <c r="G24" s="23">
        <v>1.8</v>
      </c>
      <c r="H24" s="23">
        <v>9.2100000000000009</v>
      </c>
      <c r="I24" s="23">
        <v>126.66535384615385</v>
      </c>
      <c r="J24" s="23">
        <v>0.87</v>
      </c>
      <c r="K24" s="23">
        <v>1.2</v>
      </c>
      <c r="L24" s="23">
        <v>0</v>
      </c>
      <c r="M24" s="23">
        <v>0</v>
      </c>
      <c r="N24" s="23">
        <v>0.85</v>
      </c>
      <c r="O24" s="23">
        <v>7.72</v>
      </c>
      <c r="P24" s="23">
        <v>0.65</v>
      </c>
      <c r="Q24" s="23">
        <v>0</v>
      </c>
      <c r="R24" s="23">
        <v>0</v>
      </c>
      <c r="S24" s="23">
        <v>0.02</v>
      </c>
      <c r="T24" s="23">
        <v>1.28</v>
      </c>
      <c r="U24" s="23">
        <v>87.39</v>
      </c>
      <c r="V24" s="23">
        <v>107.22</v>
      </c>
      <c r="W24" s="23">
        <v>11.22</v>
      </c>
      <c r="X24" s="23">
        <v>8.41</v>
      </c>
      <c r="Y24" s="23">
        <v>77.040000000000006</v>
      </c>
      <c r="Z24" s="23">
        <v>0.41</v>
      </c>
      <c r="AA24" s="23">
        <v>10.8</v>
      </c>
      <c r="AB24" s="23">
        <v>0</v>
      </c>
      <c r="AC24" s="23">
        <v>16.62</v>
      </c>
      <c r="AD24" s="23">
        <v>1.79</v>
      </c>
      <c r="AE24" s="23">
        <v>7.0000000000000007E-2</v>
      </c>
      <c r="AF24" s="23">
        <v>0.06</v>
      </c>
      <c r="AG24" s="23">
        <v>1.86</v>
      </c>
      <c r="AH24" s="23">
        <v>4.88</v>
      </c>
      <c r="AI24" s="23">
        <v>0.14000000000000001</v>
      </c>
      <c r="AJ24" s="20">
        <v>0</v>
      </c>
      <c r="AK24" s="20">
        <v>657.87</v>
      </c>
      <c r="AL24" s="20">
        <v>506.61</v>
      </c>
      <c r="AM24" s="20">
        <v>927.54</v>
      </c>
      <c r="AN24" s="20">
        <v>1030.1600000000001</v>
      </c>
      <c r="AO24" s="20">
        <v>287.14999999999998</v>
      </c>
      <c r="AP24" s="20">
        <v>591.91</v>
      </c>
      <c r="AQ24" s="20">
        <v>117.14</v>
      </c>
      <c r="AR24" s="20">
        <v>45.53</v>
      </c>
      <c r="AS24" s="20">
        <v>34.89</v>
      </c>
      <c r="AT24" s="20">
        <v>43.55</v>
      </c>
      <c r="AU24" s="20">
        <v>40.549999999999997</v>
      </c>
      <c r="AV24" s="20">
        <v>456.11</v>
      </c>
      <c r="AW24" s="20">
        <v>33.9</v>
      </c>
      <c r="AX24" s="20">
        <v>244.59</v>
      </c>
      <c r="AY24" s="20">
        <v>0</v>
      </c>
      <c r="AZ24" s="20">
        <v>75.44</v>
      </c>
      <c r="BA24" s="20">
        <v>44.2</v>
      </c>
      <c r="BB24" s="20">
        <v>26.55</v>
      </c>
      <c r="BC24" s="20">
        <v>17.95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0.12</v>
      </c>
      <c r="BL24" s="20">
        <v>0</v>
      </c>
      <c r="BM24" s="20">
        <v>7.0000000000000007E-2</v>
      </c>
      <c r="BN24" s="20">
        <v>0</v>
      </c>
      <c r="BO24" s="20">
        <v>0.01</v>
      </c>
      <c r="BP24" s="20">
        <v>0</v>
      </c>
      <c r="BQ24" s="20">
        <v>0</v>
      </c>
      <c r="BR24" s="20">
        <v>0</v>
      </c>
      <c r="BS24" s="20">
        <v>0.41</v>
      </c>
      <c r="BT24" s="20">
        <v>0</v>
      </c>
      <c r="BU24" s="20">
        <v>0</v>
      </c>
      <c r="BV24" s="20">
        <v>1.02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109.26</v>
      </c>
      <c r="CC24" s="24"/>
      <c r="CD24" s="24"/>
      <c r="CE24" s="20">
        <v>10.8</v>
      </c>
      <c r="CG24" s="20">
        <v>51.04</v>
      </c>
      <c r="CH24" s="20">
        <v>10.4</v>
      </c>
      <c r="CI24" s="20">
        <v>30.72</v>
      </c>
      <c r="CJ24" s="20">
        <v>556.17999999999995</v>
      </c>
      <c r="CK24" s="20">
        <v>194.45</v>
      </c>
      <c r="CL24" s="20">
        <v>375.32</v>
      </c>
      <c r="CM24" s="20">
        <v>7.54</v>
      </c>
      <c r="CN24" s="20">
        <v>4.29</v>
      </c>
      <c r="CO24" s="20">
        <v>5.95</v>
      </c>
      <c r="CP24" s="20">
        <v>0</v>
      </c>
      <c r="CQ24" s="20">
        <v>0.46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29.01</v>
      </c>
      <c r="E25" s="33">
        <v>10.220000000000001</v>
      </c>
      <c r="F25" s="33">
        <v>22.71</v>
      </c>
      <c r="G25" s="33">
        <v>20.149999999999999</v>
      </c>
      <c r="H25" s="33">
        <v>143.18</v>
      </c>
      <c r="I25" s="33">
        <v>875.82</v>
      </c>
      <c r="J25" s="33">
        <v>3.67</v>
      </c>
      <c r="K25" s="33">
        <v>11.6</v>
      </c>
      <c r="L25" s="33">
        <v>0</v>
      </c>
      <c r="M25" s="33">
        <v>0</v>
      </c>
      <c r="N25" s="33">
        <v>30.06</v>
      </c>
      <c r="O25" s="33">
        <v>100.37</v>
      </c>
      <c r="P25" s="33">
        <v>12.75</v>
      </c>
      <c r="Q25" s="33">
        <v>0</v>
      </c>
      <c r="R25" s="33">
        <v>0</v>
      </c>
      <c r="S25" s="33">
        <v>1.39</v>
      </c>
      <c r="T25" s="33">
        <v>8.4600000000000009</v>
      </c>
      <c r="U25" s="33">
        <v>1252.49</v>
      </c>
      <c r="V25" s="33">
        <v>1043.56</v>
      </c>
      <c r="W25" s="33">
        <v>108.44</v>
      </c>
      <c r="X25" s="33">
        <v>91.65</v>
      </c>
      <c r="Y25" s="33">
        <v>319.42</v>
      </c>
      <c r="Z25" s="33">
        <v>6.62</v>
      </c>
      <c r="AA25" s="33">
        <v>13.8</v>
      </c>
      <c r="AB25" s="33">
        <v>1956.84</v>
      </c>
      <c r="AC25" s="33">
        <v>429.09</v>
      </c>
      <c r="AD25" s="33">
        <v>11.07</v>
      </c>
      <c r="AE25" s="33">
        <v>0.36</v>
      </c>
      <c r="AF25" s="33">
        <v>0.22</v>
      </c>
      <c r="AG25" s="33">
        <v>4.01</v>
      </c>
      <c r="AH25" s="33">
        <v>10.039999999999999</v>
      </c>
      <c r="AI25" s="33">
        <v>9.7899999999999991</v>
      </c>
      <c r="AJ25" s="34">
        <v>0</v>
      </c>
      <c r="AK25" s="34">
        <v>1443.12</v>
      </c>
      <c r="AL25" s="34">
        <v>1228.83</v>
      </c>
      <c r="AM25" s="34">
        <v>2146.89</v>
      </c>
      <c r="AN25" s="34">
        <v>1625.07</v>
      </c>
      <c r="AO25" s="34">
        <v>544.02</v>
      </c>
      <c r="AP25" s="34">
        <v>1136.49</v>
      </c>
      <c r="AQ25" s="34">
        <v>304.89999999999998</v>
      </c>
      <c r="AR25" s="34">
        <v>886.58</v>
      </c>
      <c r="AS25" s="34">
        <v>678.24</v>
      </c>
      <c r="AT25" s="34">
        <v>852.99</v>
      </c>
      <c r="AU25" s="34">
        <v>1154.97</v>
      </c>
      <c r="AV25" s="34">
        <v>787.42</v>
      </c>
      <c r="AW25" s="34">
        <v>681.64</v>
      </c>
      <c r="AX25" s="34">
        <v>4767.05</v>
      </c>
      <c r="AY25" s="34">
        <v>0</v>
      </c>
      <c r="AZ25" s="34">
        <v>1456.52</v>
      </c>
      <c r="BA25" s="34">
        <v>811.65</v>
      </c>
      <c r="BB25" s="34">
        <v>492.22</v>
      </c>
      <c r="BC25" s="34">
        <v>339.16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1.3</v>
      </c>
      <c r="BL25" s="34">
        <v>0</v>
      </c>
      <c r="BM25" s="34">
        <v>0.7</v>
      </c>
      <c r="BN25" s="34">
        <v>0.06</v>
      </c>
      <c r="BO25" s="34">
        <v>0.11</v>
      </c>
      <c r="BP25" s="34">
        <v>0</v>
      </c>
      <c r="BQ25" s="34">
        <v>0</v>
      </c>
      <c r="BR25" s="34">
        <v>0.02</v>
      </c>
      <c r="BS25" s="34">
        <v>4.09</v>
      </c>
      <c r="BT25" s="34">
        <v>0</v>
      </c>
      <c r="BU25" s="34">
        <v>0</v>
      </c>
      <c r="BV25" s="34">
        <v>11.16</v>
      </c>
      <c r="BW25" s="34">
        <v>7.0000000000000007E-2</v>
      </c>
      <c r="BX25" s="34">
        <v>0</v>
      </c>
      <c r="BY25" s="34">
        <v>0</v>
      </c>
      <c r="BZ25" s="34">
        <v>0</v>
      </c>
      <c r="CA25" s="34">
        <v>0</v>
      </c>
      <c r="CB25" s="34">
        <v>779.24</v>
      </c>
      <c r="CC25" s="25"/>
      <c r="CD25" s="25">
        <f>$I$25/$I$26*100</f>
        <v>63.671920437361877</v>
      </c>
      <c r="CE25" s="34">
        <v>339.94</v>
      </c>
      <c r="CF25" s="34"/>
      <c r="CG25" s="34">
        <v>87.33</v>
      </c>
      <c r="CH25" s="34">
        <v>35.049999999999997</v>
      </c>
      <c r="CI25" s="34">
        <v>61.19</v>
      </c>
      <c r="CJ25" s="34">
        <v>3535.24</v>
      </c>
      <c r="CK25" s="34">
        <v>1386.14</v>
      </c>
      <c r="CL25" s="34">
        <v>2460.69</v>
      </c>
      <c r="CM25" s="34">
        <v>63.29</v>
      </c>
      <c r="CN25" s="34">
        <v>43.64</v>
      </c>
      <c r="CO25" s="34">
        <v>53.5</v>
      </c>
      <c r="CP25" s="34">
        <v>10</v>
      </c>
      <c r="CQ25" s="34">
        <v>1.96</v>
      </c>
    </row>
    <row r="26" spans="1:96" s="30" customFormat="1" x14ac:dyDescent="0.25">
      <c r="A26" s="31"/>
      <c r="B26" s="32" t="s">
        <v>117</v>
      </c>
      <c r="C26" s="33"/>
      <c r="D26" s="33">
        <v>46.28</v>
      </c>
      <c r="E26" s="33">
        <v>17.84</v>
      </c>
      <c r="F26" s="33">
        <v>39.01</v>
      </c>
      <c r="G26" s="33">
        <v>29.55</v>
      </c>
      <c r="H26" s="33">
        <v>215.19</v>
      </c>
      <c r="I26" s="33">
        <v>1375.52</v>
      </c>
      <c r="J26" s="33">
        <v>6.88</v>
      </c>
      <c r="K26" s="33">
        <v>15.66</v>
      </c>
      <c r="L26" s="33">
        <v>0</v>
      </c>
      <c r="M26" s="33">
        <v>0</v>
      </c>
      <c r="N26" s="33">
        <v>48.88</v>
      </c>
      <c r="O26" s="33">
        <v>148.87</v>
      </c>
      <c r="P26" s="33">
        <v>17.45</v>
      </c>
      <c r="Q26" s="33">
        <v>0</v>
      </c>
      <c r="R26" s="33">
        <v>0</v>
      </c>
      <c r="S26" s="33">
        <v>2.77</v>
      </c>
      <c r="T26" s="33">
        <v>11.9</v>
      </c>
      <c r="U26" s="33">
        <v>1593.95</v>
      </c>
      <c r="V26" s="33">
        <v>1437.79</v>
      </c>
      <c r="W26" s="33">
        <v>203.55</v>
      </c>
      <c r="X26" s="33">
        <v>165.69</v>
      </c>
      <c r="Y26" s="33">
        <v>590.44000000000005</v>
      </c>
      <c r="Z26" s="33">
        <v>9.8699999999999992</v>
      </c>
      <c r="AA26" s="33">
        <v>163.80000000000001</v>
      </c>
      <c r="AB26" s="33">
        <v>2053.2800000000002</v>
      </c>
      <c r="AC26" s="33">
        <v>595.19000000000005</v>
      </c>
      <c r="AD26" s="33">
        <v>15.11</v>
      </c>
      <c r="AE26" s="33">
        <v>0.63</v>
      </c>
      <c r="AF26" s="33">
        <v>0.55000000000000004</v>
      </c>
      <c r="AG26" s="33">
        <v>4.71</v>
      </c>
      <c r="AH26" s="33">
        <v>14.58</v>
      </c>
      <c r="AI26" s="33">
        <v>48.57</v>
      </c>
      <c r="AJ26" s="34">
        <v>0</v>
      </c>
      <c r="AK26" s="34">
        <v>2313.59</v>
      </c>
      <c r="AL26" s="34">
        <v>1929.48</v>
      </c>
      <c r="AM26" s="34">
        <v>3330.62</v>
      </c>
      <c r="AN26" s="34">
        <v>2437.63</v>
      </c>
      <c r="AO26" s="34">
        <v>902.54</v>
      </c>
      <c r="AP26" s="34">
        <v>1771.32</v>
      </c>
      <c r="AQ26" s="34">
        <v>551.14</v>
      </c>
      <c r="AR26" s="34">
        <v>1697.09</v>
      </c>
      <c r="AS26" s="34">
        <v>1430.8</v>
      </c>
      <c r="AT26" s="34">
        <v>1806.36</v>
      </c>
      <c r="AU26" s="34">
        <v>2425.52</v>
      </c>
      <c r="AV26" s="34">
        <v>1167.75</v>
      </c>
      <c r="AW26" s="34">
        <v>1500.68</v>
      </c>
      <c r="AX26" s="34">
        <v>7693.9</v>
      </c>
      <c r="AY26" s="34">
        <v>8.4</v>
      </c>
      <c r="AZ26" s="34">
        <v>2303.92</v>
      </c>
      <c r="BA26" s="34">
        <v>1737.37</v>
      </c>
      <c r="BB26" s="34">
        <v>1067.58</v>
      </c>
      <c r="BC26" s="34">
        <v>714.14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2.2999999999999998</v>
      </c>
      <c r="BL26" s="34">
        <v>0</v>
      </c>
      <c r="BM26" s="34">
        <v>0.98</v>
      </c>
      <c r="BN26" s="34">
        <v>0.08</v>
      </c>
      <c r="BO26" s="34">
        <v>0.16</v>
      </c>
      <c r="BP26" s="34">
        <v>0</v>
      </c>
      <c r="BQ26" s="34">
        <v>0</v>
      </c>
      <c r="BR26" s="34">
        <v>0.02</v>
      </c>
      <c r="BS26" s="34">
        <v>6.52</v>
      </c>
      <c r="BT26" s="34">
        <v>0</v>
      </c>
      <c r="BU26" s="34">
        <v>0</v>
      </c>
      <c r="BV26" s="34">
        <v>15.91</v>
      </c>
      <c r="BW26" s="34">
        <v>0.1</v>
      </c>
      <c r="BX26" s="34">
        <v>0</v>
      </c>
      <c r="BY26" s="34">
        <v>0</v>
      </c>
      <c r="BZ26" s="34">
        <v>0</v>
      </c>
      <c r="CA26" s="34">
        <v>0</v>
      </c>
      <c r="CB26" s="34">
        <v>1361.1</v>
      </c>
      <c r="CC26" s="25"/>
      <c r="CD26" s="25"/>
      <c r="CE26" s="34">
        <v>506.01</v>
      </c>
      <c r="CF26" s="34"/>
      <c r="CG26" s="34">
        <v>153.94</v>
      </c>
      <c r="CH26" s="34">
        <v>81.010000000000005</v>
      </c>
      <c r="CI26" s="34">
        <v>117.47</v>
      </c>
      <c r="CJ26" s="34">
        <v>10875.97</v>
      </c>
      <c r="CK26" s="34">
        <v>5604.59</v>
      </c>
      <c r="CL26" s="34">
        <v>8240.2800000000007</v>
      </c>
      <c r="CM26" s="34">
        <v>177.97</v>
      </c>
      <c r="CN26" s="34">
        <v>125.22</v>
      </c>
      <c r="CO26" s="34">
        <v>151.63999999999999</v>
      </c>
      <c r="CP26" s="34">
        <v>19.88</v>
      </c>
      <c r="CQ26" s="34">
        <v>2.59</v>
      </c>
    </row>
    <row r="27" spans="1:96" ht="47.25" x14ac:dyDescent="0.25">
      <c r="A27" s="21"/>
      <c r="B27" s="27" t="s">
        <v>188</v>
      </c>
      <c r="C27" s="23"/>
      <c r="D27" s="23">
        <v>46.2</v>
      </c>
      <c r="E27" s="23">
        <v>0</v>
      </c>
      <c r="F27" s="23">
        <v>47.4</v>
      </c>
      <c r="G27" s="23">
        <v>0</v>
      </c>
      <c r="H27" s="23">
        <v>201</v>
      </c>
      <c r="I27" s="23">
        <v>1410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420</v>
      </c>
      <c r="AD27" s="23">
        <v>0</v>
      </c>
      <c r="AE27" s="23">
        <v>0.72</v>
      </c>
      <c r="AF27" s="23">
        <v>0.84</v>
      </c>
      <c r="AG27" s="23"/>
      <c r="AH27" s="23"/>
      <c r="AI27" s="23">
        <v>36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7.9999999999998295E-2</v>
      </c>
      <c r="E28" s="23">
        <f t="shared" si="0"/>
        <v>17.84</v>
      </c>
      <c r="F28" s="23">
        <f t="shared" si="0"/>
        <v>-8.39</v>
      </c>
      <c r="G28" s="23">
        <f t="shared" si="0"/>
        <v>29.55</v>
      </c>
      <c r="H28" s="23">
        <f t="shared" si="0"/>
        <v>14.189999999999998</v>
      </c>
      <c r="I28" s="23">
        <f t="shared" si="0"/>
        <v>-34.480000000000018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1437.79</v>
      </c>
      <c r="W28" s="23">
        <f t="shared" si="1"/>
        <v>203.55</v>
      </c>
      <c r="X28" s="23">
        <f t="shared" si="1"/>
        <v>165.69</v>
      </c>
      <c r="Y28" s="23">
        <f t="shared" si="1"/>
        <v>590.44000000000005</v>
      </c>
      <c r="Z28" s="23">
        <f t="shared" si="1"/>
        <v>9.8699999999999992</v>
      </c>
      <c r="AA28" s="23">
        <f t="shared" si="1"/>
        <v>163.80000000000001</v>
      </c>
      <c r="AB28" s="23">
        <f t="shared" si="1"/>
        <v>2053.2800000000002</v>
      </c>
      <c r="AC28" s="23">
        <f t="shared" si="1"/>
        <v>175.19000000000005</v>
      </c>
      <c r="AD28" s="23">
        <f t="shared" si="1"/>
        <v>15.11</v>
      </c>
      <c r="AE28" s="23">
        <f t="shared" si="1"/>
        <v>-8.9999999999999969E-2</v>
      </c>
      <c r="AF28" s="23">
        <f t="shared" si="1"/>
        <v>-0.28999999999999992</v>
      </c>
      <c r="AG28" s="23"/>
      <c r="AH28" s="23"/>
      <c r="AI28" s="23">
        <f>AI26-AI27</f>
        <v>12.57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117.47</v>
      </c>
      <c r="CJ28" s="20"/>
      <c r="CK28" s="20"/>
      <c r="CL28" s="20">
        <f>CL26-CL27</f>
        <v>8240.2800000000007</v>
      </c>
      <c r="CM28" s="20"/>
      <c r="CN28" s="20"/>
      <c r="CO28" s="20">
        <f>CO26-CO27</f>
        <v>151.63999999999999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14</v>
      </c>
      <c r="E29" s="23"/>
      <c r="F29" s="23">
        <v>26</v>
      </c>
      <c r="G29" s="23"/>
      <c r="H29" s="23">
        <v>60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50</v>
      </c>
      <c r="F4" s="50"/>
      <c r="G4" s="49">
        <v>111.95049999999998</v>
      </c>
      <c r="H4" s="49">
        <v>3.31</v>
      </c>
      <c r="I4" s="49">
        <v>0.33</v>
      </c>
      <c r="J4" s="51">
        <v>23.45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20.530314146341457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213</v>
      </c>
      <c r="D6" s="55" t="s">
        <v>244</v>
      </c>
      <c r="E6" s="56">
        <v>250</v>
      </c>
      <c r="F6" s="57"/>
      <c r="G6" s="56">
        <v>232.43886999999998</v>
      </c>
      <c r="H6" s="56">
        <v>5.42</v>
      </c>
      <c r="I6" s="56">
        <v>8.85</v>
      </c>
      <c r="J6" s="58">
        <v>33.68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60</v>
      </c>
      <c r="F7" s="57"/>
      <c r="G7" s="56">
        <v>94.176000000000002</v>
      </c>
      <c r="H7" s="56">
        <v>7.62</v>
      </c>
      <c r="I7" s="56">
        <v>6.9</v>
      </c>
      <c r="J7" s="58">
        <v>0.42</v>
      </c>
    </row>
    <row r="8" spans="1:10" x14ac:dyDescent="0.25">
      <c r="A8" s="52"/>
      <c r="B8" s="59" t="s">
        <v>140</v>
      </c>
      <c r="C8" s="54" t="s">
        <v>122</v>
      </c>
      <c r="D8" s="55" t="s">
        <v>200</v>
      </c>
      <c r="E8" s="56">
        <v>100</v>
      </c>
      <c r="F8" s="57"/>
      <c r="G8" s="56">
        <v>40.599999999999994</v>
      </c>
      <c r="H8" s="56">
        <v>0.8</v>
      </c>
      <c r="I8" s="56">
        <v>0.2</v>
      </c>
      <c r="J8" s="58">
        <v>9.4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50</v>
      </c>
      <c r="F14" s="72"/>
      <c r="G14" s="71">
        <v>111.95049999999998</v>
      </c>
      <c r="H14" s="71">
        <v>3.31</v>
      </c>
      <c r="I14" s="71">
        <v>0.33</v>
      </c>
      <c r="J14" s="73">
        <v>23.45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ht="30" x14ac:dyDescent="0.25">
      <c r="A16" s="52"/>
      <c r="B16" s="59" t="s">
        <v>144</v>
      </c>
      <c r="C16" s="54" t="s">
        <v>250</v>
      </c>
      <c r="D16" s="55" t="s">
        <v>245</v>
      </c>
      <c r="E16" s="56">
        <v>100</v>
      </c>
      <c r="F16" s="57"/>
      <c r="G16" s="56">
        <v>89.864145840000006</v>
      </c>
      <c r="H16" s="56">
        <v>1.38</v>
      </c>
      <c r="I16" s="56">
        <v>5.97</v>
      </c>
      <c r="J16" s="58">
        <v>9.01</v>
      </c>
    </row>
    <row r="17" spans="1:10" x14ac:dyDescent="0.25">
      <c r="A17" s="52"/>
      <c r="B17" s="59" t="s">
        <v>146</v>
      </c>
      <c r="C17" s="54" t="s">
        <v>251</v>
      </c>
      <c r="D17" s="55" t="s">
        <v>246</v>
      </c>
      <c r="E17" s="56">
        <v>250</v>
      </c>
      <c r="F17" s="57"/>
      <c r="G17" s="56">
        <v>106.46496</v>
      </c>
      <c r="H17" s="56">
        <v>1.8</v>
      </c>
      <c r="I17" s="56">
        <v>5.32</v>
      </c>
      <c r="J17" s="58">
        <v>13.39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200</v>
      </c>
      <c r="F18" s="57"/>
      <c r="G18" s="56">
        <v>255.72879599999999</v>
      </c>
      <c r="H18" s="56">
        <v>7.03</v>
      </c>
      <c r="I18" s="56">
        <v>5.17</v>
      </c>
      <c r="J18" s="58">
        <v>45.42</v>
      </c>
    </row>
    <row r="19" spans="1:10" x14ac:dyDescent="0.25">
      <c r="A19" s="52"/>
      <c r="B19" s="59" t="s">
        <v>150</v>
      </c>
      <c r="C19" s="54" t="s">
        <v>252</v>
      </c>
      <c r="D19" s="55" t="s">
        <v>247</v>
      </c>
      <c r="E19" s="56">
        <v>200</v>
      </c>
      <c r="F19" s="57"/>
      <c r="G19" s="56">
        <v>69.121220000000008</v>
      </c>
      <c r="H19" s="56">
        <v>0.25</v>
      </c>
      <c r="I19" s="56">
        <v>0.16</v>
      </c>
      <c r="J19" s="58">
        <v>17.68</v>
      </c>
    </row>
    <row r="20" spans="1:10" x14ac:dyDescent="0.25">
      <c r="A20" s="52"/>
      <c r="B20" s="59" t="s">
        <v>152</v>
      </c>
      <c r="C20" s="54" t="s">
        <v>253</v>
      </c>
      <c r="D20" s="55" t="s">
        <v>248</v>
      </c>
      <c r="E20" s="56">
        <v>120</v>
      </c>
      <c r="F20" s="57"/>
      <c r="G20" s="56">
        <v>126.66535384615385</v>
      </c>
      <c r="H20" s="56">
        <v>11.29</v>
      </c>
      <c r="I20" s="56">
        <v>5.04</v>
      </c>
      <c r="J20" s="58">
        <v>9.2100000000000009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45170.355497685188</v>
      </c>
    </row>
    <row r="2" spans="1:2" ht="12.75" customHeight="1" x14ac:dyDescent="0.2">
      <c r="A2" s="83" t="s">
        <v>161</v>
      </c>
      <c r="B2" s="84">
        <v>45176.552233796298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255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IU29"/>
  <sheetViews>
    <sheetView workbookViewId="0">
      <selection activeCell="A8" sqref="A8:CQ2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"1 сентября 2023 г."</f>
        <v>1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(20)'!B3&lt;&gt;"",'Dop (20)'!B3,"")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"50"</f>
        <v>50</v>
      </c>
      <c r="D11" s="23">
        <v>3.31</v>
      </c>
      <c r="E11" s="23">
        <v>0</v>
      </c>
      <c r="F11" s="23">
        <v>0.33</v>
      </c>
      <c r="G11" s="23">
        <v>0.33</v>
      </c>
      <c r="H11" s="23">
        <v>23.45</v>
      </c>
      <c r="I11" s="23">
        <v>111.95049999999998</v>
      </c>
      <c r="J11" s="23">
        <v>0</v>
      </c>
      <c r="K11" s="23">
        <v>0</v>
      </c>
      <c r="L11" s="23">
        <v>0</v>
      </c>
      <c r="M11" s="23">
        <v>0</v>
      </c>
      <c r="N11" s="23">
        <v>0.55000000000000004</v>
      </c>
      <c r="O11" s="23">
        <v>22.8</v>
      </c>
      <c r="P11" s="23">
        <v>0.1</v>
      </c>
      <c r="Q11" s="23">
        <v>0</v>
      </c>
      <c r="R11" s="23">
        <v>0</v>
      </c>
      <c r="S11" s="23">
        <v>0</v>
      </c>
      <c r="T11" s="23">
        <v>0.9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159.65</v>
      </c>
      <c r="AL11" s="20">
        <v>166.17</v>
      </c>
      <c r="AM11" s="20">
        <v>254.48</v>
      </c>
      <c r="AN11" s="20">
        <v>84.39</v>
      </c>
      <c r="AO11" s="20">
        <v>50.03</v>
      </c>
      <c r="AP11" s="20">
        <v>100.05</v>
      </c>
      <c r="AQ11" s="20">
        <v>37.85</v>
      </c>
      <c r="AR11" s="20">
        <v>180.96</v>
      </c>
      <c r="AS11" s="20">
        <v>112.23</v>
      </c>
      <c r="AT11" s="20">
        <v>156.6</v>
      </c>
      <c r="AU11" s="20">
        <v>129.19999999999999</v>
      </c>
      <c r="AV11" s="20">
        <v>67.86</v>
      </c>
      <c r="AW11" s="20">
        <v>120.06</v>
      </c>
      <c r="AX11" s="20">
        <v>1003.98</v>
      </c>
      <c r="AY11" s="20">
        <v>0</v>
      </c>
      <c r="AZ11" s="20">
        <v>327.12</v>
      </c>
      <c r="BA11" s="20">
        <v>142.25</v>
      </c>
      <c r="BB11" s="20">
        <v>94.4</v>
      </c>
      <c r="BC11" s="20">
        <v>74.819999999999993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0.04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0.03</v>
      </c>
      <c r="BT11" s="20">
        <v>0</v>
      </c>
      <c r="BU11" s="20">
        <v>0</v>
      </c>
      <c r="BV11" s="20">
        <v>0.14000000000000001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19.55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20.530314146341457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78.75" x14ac:dyDescent="0.25">
      <c r="A13" s="21" t="str">
        <f>"8/4"</f>
        <v>8/4</v>
      </c>
      <c r="B13" s="27" t="s">
        <v>256</v>
      </c>
      <c r="C13" s="23" t="str">
        <f>"300"</f>
        <v>300</v>
      </c>
      <c r="D13" s="23">
        <v>6.51</v>
      </c>
      <c r="E13" s="23">
        <v>0</v>
      </c>
      <c r="F13" s="23">
        <v>10.62</v>
      </c>
      <c r="G13" s="23">
        <v>10.62</v>
      </c>
      <c r="H13" s="23">
        <v>40.409999999999997</v>
      </c>
      <c r="I13" s="23">
        <v>278.92664399999995</v>
      </c>
      <c r="J13" s="23">
        <v>1.69</v>
      </c>
      <c r="K13" s="23">
        <v>4.88</v>
      </c>
      <c r="L13" s="23">
        <v>0</v>
      </c>
      <c r="M13" s="23">
        <v>0</v>
      </c>
      <c r="N13" s="23">
        <v>6.5</v>
      </c>
      <c r="O13" s="23">
        <v>30.83</v>
      </c>
      <c r="P13" s="23">
        <v>3.08</v>
      </c>
      <c r="Q13" s="23">
        <v>0</v>
      </c>
      <c r="R13" s="23">
        <v>0</v>
      </c>
      <c r="S13" s="23">
        <v>0</v>
      </c>
      <c r="T13" s="23">
        <v>1.67</v>
      </c>
      <c r="U13" s="23">
        <v>298.17</v>
      </c>
      <c r="V13" s="23">
        <v>176.66</v>
      </c>
      <c r="W13" s="23">
        <v>30.09</v>
      </c>
      <c r="X13" s="23">
        <v>66.33</v>
      </c>
      <c r="Y13" s="23">
        <v>165.38</v>
      </c>
      <c r="Z13" s="23">
        <v>1.92</v>
      </c>
      <c r="AA13" s="23">
        <v>0</v>
      </c>
      <c r="AB13" s="23">
        <v>0</v>
      </c>
      <c r="AC13" s="23">
        <v>0</v>
      </c>
      <c r="AD13" s="23">
        <v>4.16</v>
      </c>
      <c r="AE13" s="23">
        <v>0.21</v>
      </c>
      <c r="AF13" s="23">
        <v>0.05</v>
      </c>
      <c r="AG13" s="23">
        <v>0.46</v>
      </c>
      <c r="AH13" s="23">
        <v>2.48</v>
      </c>
      <c r="AI13" s="23">
        <v>0</v>
      </c>
      <c r="AJ13" s="20">
        <v>0</v>
      </c>
      <c r="AK13" s="20">
        <v>296.35000000000002</v>
      </c>
      <c r="AL13" s="20">
        <v>210.62</v>
      </c>
      <c r="AM13" s="20">
        <v>336.04</v>
      </c>
      <c r="AN13" s="20">
        <v>222.26</v>
      </c>
      <c r="AO13" s="20">
        <v>64.56</v>
      </c>
      <c r="AP13" s="20">
        <v>201.1</v>
      </c>
      <c r="AQ13" s="20">
        <v>103.19</v>
      </c>
      <c r="AR13" s="20">
        <v>284.18</v>
      </c>
      <c r="AS13" s="20">
        <v>257.19</v>
      </c>
      <c r="AT13" s="20">
        <v>389.49</v>
      </c>
      <c r="AU13" s="20">
        <v>484.75</v>
      </c>
      <c r="AV13" s="20">
        <v>129.12</v>
      </c>
      <c r="AW13" s="20">
        <v>539.25</v>
      </c>
      <c r="AX13" s="20">
        <v>1030.8800000000001</v>
      </c>
      <c r="AY13" s="20">
        <v>0</v>
      </c>
      <c r="AZ13" s="20">
        <v>339.22</v>
      </c>
      <c r="BA13" s="20">
        <v>272.01</v>
      </c>
      <c r="BB13" s="20">
        <v>234.44</v>
      </c>
      <c r="BC13" s="20">
        <v>149.22999999999999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0.01</v>
      </c>
      <c r="BJ13" s="20">
        <v>0</v>
      </c>
      <c r="BK13" s="20">
        <v>1.1499999999999999</v>
      </c>
      <c r="BL13" s="20">
        <v>0</v>
      </c>
      <c r="BM13" s="20">
        <v>0.33</v>
      </c>
      <c r="BN13" s="20">
        <v>0.02</v>
      </c>
      <c r="BO13" s="20">
        <v>0.05</v>
      </c>
      <c r="BP13" s="20">
        <v>0</v>
      </c>
      <c r="BQ13" s="20">
        <v>0</v>
      </c>
      <c r="BR13" s="20">
        <v>0</v>
      </c>
      <c r="BS13" s="20">
        <v>2.87</v>
      </c>
      <c r="BT13" s="20">
        <v>0</v>
      </c>
      <c r="BU13" s="20">
        <v>0</v>
      </c>
      <c r="BV13" s="20">
        <v>5.54</v>
      </c>
      <c r="BW13" s="20">
        <v>0.03</v>
      </c>
      <c r="BX13" s="20">
        <v>0</v>
      </c>
      <c r="BY13" s="20">
        <v>0</v>
      </c>
      <c r="BZ13" s="20">
        <v>0</v>
      </c>
      <c r="CA13" s="20">
        <v>0</v>
      </c>
      <c r="CB13" s="20">
        <v>276.5</v>
      </c>
      <c r="CC13" s="24"/>
      <c r="CD13" s="24"/>
      <c r="CE13" s="20">
        <v>0</v>
      </c>
      <c r="CF13" s="20"/>
      <c r="CG13" s="20">
        <v>26.4</v>
      </c>
      <c r="CH13" s="20">
        <v>12.8</v>
      </c>
      <c r="CI13" s="20">
        <v>19.600000000000001</v>
      </c>
      <c r="CJ13" s="20">
        <v>1535.27</v>
      </c>
      <c r="CK13" s="20">
        <v>739.67</v>
      </c>
      <c r="CL13" s="20">
        <v>1137.47</v>
      </c>
      <c r="CM13" s="20">
        <v>28.1</v>
      </c>
      <c r="CN13" s="20">
        <v>17.809999999999999</v>
      </c>
      <c r="CO13" s="20">
        <v>22.96</v>
      </c>
      <c r="CP13" s="20">
        <v>6</v>
      </c>
      <c r="CQ13" s="20">
        <v>0.75</v>
      </c>
      <c r="CR13" s="28"/>
    </row>
    <row r="14" spans="1:96" s="26" customFormat="1" x14ac:dyDescent="0.25">
      <c r="A14" s="21" t="str">
        <f>"1/6"</f>
        <v>1/6</v>
      </c>
      <c r="B14" s="27" t="s">
        <v>169</v>
      </c>
      <c r="C14" s="23" t="str">
        <f>"60"</f>
        <v>60</v>
      </c>
      <c r="D14" s="23">
        <v>7.62</v>
      </c>
      <c r="E14" s="23">
        <v>7.62</v>
      </c>
      <c r="F14" s="23">
        <v>6.9</v>
      </c>
      <c r="G14" s="23">
        <v>0</v>
      </c>
      <c r="H14" s="23">
        <v>0.42</v>
      </c>
      <c r="I14" s="23">
        <v>94.176000000000002</v>
      </c>
      <c r="J14" s="23">
        <v>1.8</v>
      </c>
      <c r="K14" s="23">
        <v>0</v>
      </c>
      <c r="L14" s="23">
        <v>0</v>
      </c>
      <c r="M14" s="23">
        <v>0</v>
      </c>
      <c r="N14" s="23">
        <v>0.42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0.6</v>
      </c>
      <c r="U14" s="23">
        <v>80.400000000000006</v>
      </c>
      <c r="V14" s="23">
        <v>84</v>
      </c>
      <c r="W14" s="23">
        <v>33</v>
      </c>
      <c r="X14" s="23">
        <v>7.2</v>
      </c>
      <c r="Y14" s="23">
        <v>115.2</v>
      </c>
      <c r="Z14" s="23">
        <v>1.5</v>
      </c>
      <c r="AA14" s="23">
        <v>150</v>
      </c>
      <c r="AB14" s="23">
        <v>36</v>
      </c>
      <c r="AC14" s="23">
        <v>156</v>
      </c>
      <c r="AD14" s="23">
        <v>0.36</v>
      </c>
      <c r="AE14" s="23">
        <v>0.04</v>
      </c>
      <c r="AF14" s="23">
        <v>0.26</v>
      </c>
      <c r="AG14" s="23">
        <v>0.12</v>
      </c>
      <c r="AH14" s="23">
        <v>2.16</v>
      </c>
      <c r="AI14" s="23">
        <v>0</v>
      </c>
      <c r="AJ14" s="20">
        <v>0</v>
      </c>
      <c r="AK14" s="20">
        <v>463.2</v>
      </c>
      <c r="AL14" s="20">
        <v>358.2</v>
      </c>
      <c r="AM14" s="20">
        <v>648.6</v>
      </c>
      <c r="AN14" s="20">
        <v>541.79999999999995</v>
      </c>
      <c r="AO14" s="20">
        <v>254.4</v>
      </c>
      <c r="AP14" s="20">
        <v>366</v>
      </c>
      <c r="AQ14" s="20">
        <v>122.4</v>
      </c>
      <c r="AR14" s="20">
        <v>391.2</v>
      </c>
      <c r="AS14" s="20">
        <v>426</v>
      </c>
      <c r="AT14" s="20">
        <v>472.2</v>
      </c>
      <c r="AU14" s="20">
        <v>737.4</v>
      </c>
      <c r="AV14" s="20">
        <v>204</v>
      </c>
      <c r="AW14" s="20">
        <v>249.6</v>
      </c>
      <c r="AX14" s="20">
        <v>1063.8</v>
      </c>
      <c r="AY14" s="20">
        <v>8.4</v>
      </c>
      <c r="AZ14" s="20">
        <v>237.6</v>
      </c>
      <c r="BA14" s="20">
        <v>556.79999999999995</v>
      </c>
      <c r="BB14" s="20">
        <v>285.60000000000002</v>
      </c>
      <c r="BC14" s="20">
        <v>175.8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44.46</v>
      </c>
      <c r="CC14" s="24"/>
      <c r="CD14" s="24"/>
      <c r="CE14" s="20">
        <v>156</v>
      </c>
      <c r="CF14" s="20"/>
      <c r="CG14" s="20">
        <v>33.9</v>
      </c>
      <c r="CH14" s="20">
        <v>28.5</v>
      </c>
      <c r="CI14" s="20">
        <v>31.2</v>
      </c>
      <c r="CJ14" s="20">
        <v>4860</v>
      </c>
      <c r="CK14" s="20">
        <v>3105</v>
      </c>
      <c r="CL14" s="20">
        <v>3982.5</v>
      </c>
      <c r="CM14" s="20">
        <v>15</v>
      </c>
      <c r="CN14" s="20">
        <v>10.5</v>
      </c>
      <c r="CO14" s="20">
        <v>12.75</v>
      </c>
      <c r="CP14" s="20">
        <v>0</v>
      </c>
      <c r="CQ14" s="20">
        <v>0</v>
      </c>
      <c r="CR14" s="28"/>
    </row>
    <row r="15" spans="1:96" s="20" customFormat="1" x14ac:dyDescent="0.25">
      <c r="A15" s="21" t="str">
        <f>"-"</f>
        <v>-</v>
      </c>
      <c r="B15" s="27" t="s">
        <v>200</v>
      </c>
      <c r="C15" s="23" t="str">
        <f>"100"</f>
        <v>100</v>
      </c>
      <c r="D15" s="23">
        <v>0.8</v>
      </c>
      <c r="E15" s="23">
        <v>0</v>
      </c>
      <c r="F15" s="23">
        <v>0.2</v>
      </c>
      <c r="G15" s="23">
        <v>0.2</v>
      </c>
      <c r="H15" s="23">
        <v>9.4</v>
      </c>
      <c r="I15" s="23">
        <v>40.599999999999994</v>
      </c>
      <c r="J15" s="23">
        <v>0</v>
      </c>
      <c r="K15" s="23">
        <v>0</v>
      </c>
      <c r="L15" s="23">
        <v>0</v>
      </c>
      <c r="M15" s="23">
        <v>0</v>
      </c>
      <c r="N15" s="23">
        <v>7.5</v>
      </c>
      <c r="O15" s="23">
        <v>0</v>
      </c>
      <c r="P15" s="23">
        <v>1.9</v>
      </c>
      <c r="Q15" s="23">
        <v>0</v>
      </c>
      <c r="R15" s="23">
        <v>0</v>
      </c>
      <c r="S15" s="23">
        <v>1.1000000000000001</v>
      </c>
      <c r="T15" s="23">
        <v>0.5</v>
      </c>
      <c r="U15" s="23">
        <v>12</v>
      </c>
      <c r="V15" s="23">
        <v>155</v>
      </c>
      <c r="W15" s="23">
        <v>35</v>
      </c>
      <c r="X15" s="23">
        <v>11</v>
      </c>
      <c r="Y15" s="23">
        <v>17</v>
      </c>
      <c r="Z15" s="23">
        <v>0.1</v>
      </c>
      <c r="AA15" s="23">
        <v>0</v>
      </c>
      <c r="AB15" s="23">
        <v>60</v>
      </c>
      <c r="AC15" s="23">
        <v>10</v>
      </c>
      <c r="AD15" s="23">
        <v>0.2</v>
      </c>
      <c r="AE15" s="23">
        <v>0.06</v>
      </c>
      <c r="AF15" s="23">
        <v>0.03</v>
      </c>
      <c r="AG15" s="23">
        <v>0.2</v>
      </c>
      <c r="AH15" s="23">
        <v>0.3</v>
      </c>
      <c r="AI15" s="23">
        <v>38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88</v>
      </c>
      <c r="CC15" s="24"/>
      <c r="CD15" s="24"/>
      <c r="CE15" s="20">
        <v>10</v>
      </c>
      <c r="CG15" s="20">
        <v>2</v>
      </c>
      <c r="CH15" s="20">
        <v>0.5</v>
      </c>
      <c r="CI15" s="20">
        <v>1.25</v>
      </c>
      <c r="CJ15" s="20">
        <v>100</v>
      </c>
      <c r="CK15" s="20">
        <v>41</v>
      </c>
      <c r="CL15" s="20">
        <v>70.5</v>
      </c>
      <c r="CM15" s="20">
        <v>23.4</v>
      </c>
      <c r="CN15" s="20">
        <v>23.4</v>
      </c>
      <c r="CO15" s="20">
        <v>23.4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18.350000000000001</v>
      </c>
      <c r="E16" s="33">
        <v>7.62</v>
      </c>
      <c r="F16" s="33">
        <v>18.079999999999998</v>
      </c>
      <c r="G16" s="33">
        <v>11.18</v>
      </c>
      <c r="H16" s="33">
        <v>78.75</v>
      </c>
      <c r="I16" s="33">
        <v>546.17999999999995</v>
      </c>
      <c r="J16" s="33">
        <v>3.49</v>
      </c>
      <c r="K16" s="33">
        <v>4.88</v>
      </c>
      <c r="L16" s="33">
        <v>0</v>
      </c>
      <c r="M16" s="33">
        <v>0</v>
      </c>
      <c r="N16" s="33">
        <v>19.899999999999999</v>
      </c>
      <c r="O16" s="33">
        <v>53.63</v>
      </c>
      <c r="P16" s="33">
        <v>5.21</v>
      </c>
      <c r="Q16" s="33">
        <v>0</v>
      </c>
      <c r="R16" s="33">
        <v>0</v>
      </c>
      <c r="S16" s="33">
        <v>1.38</v>
      </c>
      <c r="T16" s="33">
        <v>3.72</v>
      </c>
      <c r="U16" s="33">
        <v>391.15</v>
      </c>
      <c r="V16" s="33">
        <v>423.68</v>
      </c>
      <c r="W16" s="33">
        <v>100.12</v>
      </c>
      <c r="X16" s="33">
        <v>85.09</v>
      </c>
      <c r="Y16" s="33">
        <v>298.58</v>
      </c>
      <c r="Z16" s="33">
        <v>3.57</v>
      </c>
      <c r="AA16" s="33">
        <v>150</v>
      </c>
      <c r="AB16" s="33">
        <v>96.44</v>
      </c>
      <c r="AC16" s="33">
        <v>166.1</v>
      </c>
      <c r="AD16" s="33">
        <v>4.7300000000000004</v>
      </c>
      <c r="AE16" s="33">
        <v>0.31</v>
      </c>
      <c r="AF16" s="33">
        <v>0.34</v>
      </c>
      <c r="AG16" s="33">
        <v>0.78</v>
      </c>
      <c r="AH16" s="33">
        <v>4.95</v>
      </c>
      <c r="AI16" s="33">
        <v>38.78</v>
      </c>
      <c r="AJ16" s="34">
        <v>0</v>
      </c>
      <c r="AK16" s="34">
        <v>919.87</v>
      </c>
      <c r="AL16" s="34">
        <v>735.76</v>
      </c>
      <c r="AM16" s="34">
        <v>1239.74</v>
      </c>
      <c r="AN16" s="34">
        <v>849.6</v>
      </c>
      <c r="AO16" s="34">
        <v>369.27</v>
      </c>
      <c r="AP16" s="34">
        <v>668.34</v>
      </c>
      <c r="AQ16" s="34">
        <v>263.44</v>
      </c>
      <c r="AR16" s="34">
        <v>857.87</v>
      </c>
      <c r="AS16" s="34">
        <v>795.42</v>
      </c>
      <c r="AT16" s="34">
        <v>1018.29</v>
      </c>
      <c r="AU16" s="34">
        <v>1351.34</v>
      </c>
      <c r="AV16" s="34">
        <v>401.85</v>
      </c>
      <c r="AW16" s="34">
        <v>908.91</v>
      </c>
      <c r="AX16" s="34">
        <v>3098.66</v>
      </c>
      <c r="AY16" s="34">
        <v>8.4</v>
      </c>
      <c r="AZ16" s="34">
        <v>903.94</v>
      </c>
      <c r="BA16" s="34">
        <v>971.05</v>
      </c>
      <c r="BB16" s="34">
        <v>614.42999999999995</v>
      </c>
      <c r="BC16" s="34">
        <v>399.85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0.01</v>
      </c>
      <c r="BJ16" s="34">
        <v>0</v>
      </c>
      <c r="BK16" s="34">
        <v>1.19</v>
      </c>
      <c r="BL16" s="34">
        <v>0</v>
      </c>
      <c r="BM16" s="34">
        <v>0.34</v>
      </c>
      <c r="BN16" s="34">
        <v>0.02</v>
      </c>
      <c r="BO16" s="34">
        <v>0.05</v>
      </c>
      <c r="BP16" s="34">
        <v>0</v>
      </c>
      <c r="BQ16" s="34">
        <v>0</v>
      </c>
      <c r="BR16" s="34">
        <v>0</v>
      </c>
      <c r="BS16" s="34">
        <v>2.91</v>
      </c>
      <c r="BT16" s="34">
        <v>0</v>
      </c>
      <c r="BU16" s="34">
        <v>0</v>
      </c>
      <c r="BV16" s="34">
        <v>5.68</v>
      </c>
      <c r="BW16" s="34">
        <v>0.03</v>
      </c>
      <c r="BX16" s="34">
        <v>0</v>
      </c>
      <c r="BY16" s="34">
        <v>0</v>
      </c>
      <c r="BZ16" s="34">
        <v>0</v>
      </c>
      <c r="CA16" s="34">
        <v>0</v>
      </c>
      <c r="CB16" s="34">
        <v>627.95000000000005</v>
      </c>
      <c r="CC16" s="25"/>
      <c r="CD16" s="25">
        <f>$I$16/$I$26*100</f>
        <v>35.170255512054396</v>
      </c>
      <c r="CE16" s="34">
        <v>166.07</v>
      </c>
      <c r="CF16" s="34"/>
      <c r="CG16" s="34">
        <v>66.61</v>
      </c>
      <c r="CH16" s="34">
        <v>45.96</v>
      </c>
      <c r="CI16" s="34">
        <v>56.28</v>
      </c>
      <c r="CJ16" s="34">
        <v>7340.73</v>
      </c>
      <c r="CK16" s="34">
        <v>4218.45</v>
      </c>
      <c r="CL16" s="34">
        <v>5779.59</v>
      </c>
      <c r="CM16" s="34">
        <v>114.69</v>
      </c>
      <c r="CN16" s="34">
        <v>81.58</v>
      </c>
      <c r="CO16" s="34">
        <v>98.13</v>
      </c>
      <c r="CP16" s="34">
        <v>10.88</v>
      </c>
      <c r="CQ16" s="34">
        <v>0.75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"60"</f>
        <v>60</v>
      </c>
      <c r="D18" s="23">
        <v>3.97</v>
      </c>
      <c r="E18" s="23">
        <v>0</v>
      </c>
      <c r="F18" s="23">
        <v>0.39</v>
      </c>
      <c r="G18" s="23">
        <v>0.39</v>
      </c>
      <c r="H18" s="23">
        <v>28.14</v>
      </c>
      <c r="I18" s="23">
        <v>134.34059999999999</v>
      </c>
      <c r="J18" s="23">
        <v>0</v>
      </c>
      <c r="K18" s="23">
        <v>0</v>
      </c>
      <c r="L18" s="23">
        <v>0</v>
      </c>
      <c r="M18" s="23">
        <v>0</v>
      </c>
      <c r="N18" s="23">
        <v>0.66</v>
      </c>
      <c r="O18" s="23">
        <v>27.36</v>
      </c>
      <c r="P18" s="23">
        <v>0.12</v>
      </c>
      <c r="Q18" s="23">
        <v>0</v>
      </c>
      <c r="R18" s="23">
        <v>0</v>
      </c>
      <c r="S18" s="23">
        <v>0</v>
      </c>
      <c r="T18" s="23">
        <v>1.08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191.57</v>
      </c>
      <c r="AL18" s="20">
        <v>199.4</v>
      </c>
      <c r="AM18" s="20">
        <v>305.37</v>
      </c>
      <c r="AN18" s="20">
        <v>101.27</v>
      </c>
      <c r="AO18" s="20">
        <v>60.03</v>
      </c>
      <c r="AP18" s="20">
        <v>120.06</v>
      </c>
      <c r="AQ18" s="20">
        <v>45.41</v>
      </c>
      <c r="AR18" s="20">
        <v>217.15</v>
      </c>
      <c r="AS18" s="20">
        <v>134.68</v>
      </c>
      <c r="AT18" s="20">
        <v>187.92</v>
      </c>
      <c r="AU18" s="20">
        <v>155.03</v>
      </c>
      <c r="AV18" s="20">
        <v>81.430000000000007</v>
      </c>
      <c r="AW18" s="20">
        <v>144.07</v>
      </c>
      <c r="AX18" s="20">
        <v>1204.78</v>
      </c>
      <c r="AY18" s="20">
        <v>0</v>
      </c>
      <c r="AZ18" s="20">
        <v>392.54</v>
      </c>
      <c r="BA18" s="20">
        <v>170.69</v>
      </c>
      <c r="BB18" s="20">
        <v>113.27</v>
      </c>
      <c r="BC18" s="20">
        <v>89.78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0.05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0.04</v>
      </c>
      <c r="BT18" s="20">
        <v>0</v>
      </c>
      <c r="BU18" s="20">
        <v>0</v>
      </c>
      <c r="BV18" s="20">
        <v>0.17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23.46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950</v>
      </c>
      <c r="CK18" s="20">
        <v>366</v>
      </c>
      <c r="CL18" s="20">
        <v>658</v>
      </c>
      <c r="CM18" s="20">
        <v>7.6</v>
      </c>
      <c r="CN18" s="20">
        <v>7.6</v>
      </c>
      <c r="CO18" s="20">
        <v>7.6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5</v>
      </c>
      <c r="CH19" s="20">
        <v>5</v>
      </c>
      <c r="CI19" s="20">
        <v>5</v>
      </c>
      <c r="CJ19" s="20">
        <v>950</v>
      </c>
      <c r="CK19" s="20">
        <v>366</v>
      </c>
      <c r="CL19" s="20">
        <v>658</v>
      </c>
      <c r="CM19" s="20">
        <v>9.5</v>
      </c>
      <c r="CN19" s="20">
        <v>7.9</v>
      </c>
      <c r="CO19" s="20">
        <v>8.6999999999999993</v>
      </c>
      <c r="CP19" s="20">
        <v>0</v>
      </c>
      <c r="CQ19" s="20">
        <v>0</v>
      </c>
      <c r="CR19" s="28"/>
    </row>
    <row r="20" spans="1:96" s="26" customFormat="1" ht="63" x14ac:dyDescent="0.25">
      <c r="A20" s="21" t="str">
        <f>"32/1"</f>
        <v>32/1</v>
      </c>
      <c r="B20" s="27" t="s">
        <v>245</v>
      </c>
      <c r="C20" s="23" t="str">
        <f>"100"</f>
        <v>100</v>
      </c>
      <c r="D20" s="23">
        <v>1.38</v>
      </c>
      <c r="E20" s="23">
        <v>0</v>
      </c>
      <c r="F20" s="23">
        <v>5.97</v>
      </c>
      <c r="G20" s="23">
        <v>5.97</v>
      </c>
      <c r="H20" s="23">
        <v>9.01</v>
      </c>
      <c r="I20" s="23">
        <v>89.864145840000006</v>
      </c>
      <c r="J20" s="23">
        <v>0.75</v>
      </c>
      <c r="K20" s="23">
        <v>3.9</v>
      </c>
      <c r="L20" s="23">
        <v>0</v>
      </c>
      <c r="M20" s="23">
        <v>0</v>
      </c>
      <c r="N20" s="23">
        <v>6.75</v>
      </c>
      <c r="O20" s="23">
        <v>0.09</v>
      </c>
      <c r="P20" s="23">
        <v>2.1800000000000002</v>
      </c>
      <c r="Q20" s="23">
        <v>0</v>
      </c>
      <c r="R20" s="23">
        <v>0</v>
      </c>
      <c r="S20" s="23">
        <v>0.1</v>
      </c>
      <c r="T20" s="23">
        <v>1.46</v>
      </c>
      <c r="U20" s="23">
        <v>223.12</v>
      </c>
      <c r="V20" s="23">
        <v>223.35</v>
      </c>
      <c r="W20" s="23">
        <v>34.08</v>
      </c>
      <c r="X20" s="23">
        <v>19.3</v>
      </c>
      <c r="Y20" s="23">
        <v>37.99</v>
      </c>
      <c r="Z20" s="23">
        <v>1.24</v>
      </c>
      <c r="AA20" s="23">
        <v>0</v>
      </c>
      <c r="AB20" s="23">
        <v>8.24</v>
      </c>
      <c r="AC20" s="23">
        <v>1.98</v>
      </c>
      <c r="AD20" s="23">
        <v>2.74</v>
      </c>
      <c r="AE20" s="23">
        <v>0.01</v>
      </c>
      <c r="AF20" s="23">
        <v>0.03</v>
      </c>
      <c r="AG20" s="23">
        <v>0.15</v>
      </c>
      <c r="AH20" s="23">
        <v>0.4</v>
      </c>
      <c r="AI20" s="23">
        <v>1.94</v>
      </c>
      <c r="AJ20" s="20">
        <v>0</v>
      </c>
      <c r="AK20" s="20">
        <v>48.8</v>
      </c>
      <c r="AL20" s="20">
        <v>55.25</v>
      </c>
      <c r="AM20" s="20">
        <v>61.69</v>
      </c>
      <c r="AN20" s="20">
        <v>84.71</v>
      </c>
      <c r="AO20" s="20">
        <v>18.420000000000002</v>
      </c>
      <c r="AP20" s="20">
        <v>48.8</v>
      </c>
      <c r="AQ20" s="20">
        <v>11.97</v>
      </c>
      <c r="AR20" s="20">
        <v>41.43</v>
      </c>
      <c r="AS20" s="20">
        <v>36.83</v>
      </c>
      <c r="AT20" s="20">
        <v>67.22</v>
      </c>
      <c r="AU20" s="20">
        <v>302.01</v>
      </c>
      <c r="AV20" s="20">
        <v>12.89</v>
      </c>
      <c r="AW20" s="20">
        <v>34.99</v>
      </c>
      <c r="AX20" s="20">
        <v>252.29</v>
      </c>
      <c r="AY20" s="20">
        <v>0</v>
      </c>
      <c r="AZ20" s="20">
        <v>43.28</v>
      </c>
      <c r="BA20" s="20">
        <v>58.01</v>
      </c>
      <c r="BB20" s="20">
        <v>46.04</v>
      </c>
      <c r="BC20" s="20">
        <v>13.81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0.36</v>
      </c>
      <c r="BL20" s="20">
        <v>0</v>
      </c>
      <c r="BM20" s="20">
        <v>0.24</v>
      </c>
      <c r="BN20" s="20">
        <v>0.02</v>
      </c>
      <c r="BO20" s="20">
        <v>0.04</v>
      </c>
      <c r="BP20" s="20">
        <v>0</v>
      </c>
      <c r="BQ20" s="20">
        <v>0</v>
      </c>
      <c r="BR20" s="20">
        <v>0</v>
      </c>
      <c r="BS20" s="20">
        <v>1.39</v>
      </c>
      <c r="BT20" s="20">
        <v>0</v>
      </c>
      <c r="BU20" s="20">
        <v>0</v>
      </c>
      <c r="BV20" s="20">
        <v>3.47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85.06</v>
      </c>
      <c r="CC20" s="24"/>
      <c r="CD20" s="24"/>
      <c r="CE20" s="20">
        <v>1.37</v>
      </c>
      <c r="CF20" s="20"/>
      <c r="CG20" s="20">
        <v>16.3</v>
      </c>
      <c r="CH20" s="20">
        <v>10.19</v>
      </c>
      <c r="CI20" s="20">
        <v>13.24</v>
      </c>
      <c r="CJ20" s="20">
        <v>512.59</v>
      </c>
      <c r="CK20" s="20">
        <v>122.63</v>
      </c>
      <c r="CL20" s="20">
        <v>317.61</v>
      </c>
      <c r="CM20" s="20">
        <v>2.46</v>
      </c>
      <c r="CN20" s="20">
        <v>1.56</v>
      </c>
      <c r="CO20" s="20">
        <v>2.0099999999999998</v>
      </c>
      <c r="CP20" s="20">
        <v>0</v>
      </c>
      <c r="CQ20" s="20">
        <v>0.5</v>
      </c>
      <c r="CR20" s="28"/>
    </row>
    <row r="21" spans="1:96" s="26" customFormat="1" x14ac:dyDescent="0.25">
      <c r="A21" s="21" t="str">
        <f>"9/2"</f>
        <v>9/2</v>
      </c>
      <c r="B21" s="27" t="s">
        <v>246</v>
      </c>
      <c r="C21" s="23" t="str">
        <f>"300"</f>
        <v>300</v>
      </c>
      <c r="D21" s="23">
        <v>2.17</v>
      </c>
      <c r="E21" s="23">
        <v>0</v>
      </c>
      <c r="F21" s="23">
        <v>6.39</v>
      </c>
      <c r="G21" s="23">
        <v>6.36</v>
      </c>
      <c r="H21" s="23">
        <v>16.07</v>
      </c>
      <c r="I21" s="23">
        <v>127.75795200000002</v>
      </c>
      <c r="J21" s="23">
        <v>1.36</v>
      </c>
      <c r="K21" s="23">
        <v>3.9</v>
      </c>
      <c r="L21" s="23">
        <v>0</v>
      </c>
      <c r="M21" s="23">
        <v>0</v>
      </c>
      <c r="N21" s="23">
        <v>4.0999999999999996</v>
      </c>
      <c r="O21" s="23">
        <v>9.9</v>
      </c>
      <c r="P21" s="23">
        <v>2.06</v>
      </c>
      <c r="Q21" s="23">
        <v>0</v>
      </c>
      <c r="R21" s="23">
        <v>0</v>
      </c>
      <c r="S21" s="23">
        <v>0.43</v>
      </c>
      <c r="T21" s="23">
        <v>2.54</v>
      </c>
      <c r="U21" s="23">
        <v>444</v>
      </c>
      <c r="V21" s="23">
        <v>458.35</v>
      </c>
      <c r="W21" s="23">
        <v>27.18</v>
      </c>
      <c r="X21" s="23">
        <v>27.31</v>
      </c>
      <c r="Y21" s="23">
        <v>64.34</v>
      </c>
      <c r="Z21" s="23">
        <v>0.95</v>
      </c>
      <c r="AA21" s="23">
        <v>3.6</v>
      </c>
      <c r="AB21" s="23">
        <v>2321.7600000000002</v>
      </c>
      <c r="AC21" s="23">
        <v>489.48</v>
      </c>
      <c r="AD21" s="23">
        <v>2.88</v>
      </c>
      <c r="AE21" s="23">
        <v>0.08</v>
      </c>
      <c r="AF21" s="23">
        <v>0.06</v>
      </c>
      <c r="AG21" s="23">
        <v>0.99</v>
      </c>
      <c r="AH21" s="23">
        <v>1.72</v>
      </c>
      <c r="AI21" s="23">
        <v>7.33</v>
      </c>
      <c r="AJ21" s="20">
        <v>0</v>
      </c>
      <c r="AK21" s="20">
        <v>89.57</v>
      </c>
      <c r="AL21" s="20">
        <v>82.63</v>
      </c>
      <c r="AM21" s="20">
        <v>142.30000000000001</v>
      </c>
      <c r="AN21" s="20">
        <v>147.88999999999999</v>
      </c>
      <c r="AO21" s="20">
        <v>38.86</v>
      </c>
      <c r="AP21" s="20">
        <v>86.3</v>
      </c>
      <c r="AQ21" s="20">
        <v>29.05</v>
      </c>
      <c r="AR21" s="20">
        <v>82.91</v>
      </c>
      <c r="AS21" s="20">
        <v>115.12</v>
      </c>
      <c r="AT21" s="20">
        <v>178.65</v>
      </c>
      <c r="AU21" s="20">
        <v>185.23</v>
      </c>
      <c r="AV21" s="20">
        <v>53.16</v>
      </c>
      <c r="AW21" s="20">
        <v>89.91</v>
      </c>
      <c r="AX21" s="20">
        <v>388.63</v>
      </c>
      <c r="AY21" s="20">
        <v>0</v>
      </c>
      <c r="AZ21" s="20">
        <v>75.53</v>
      </c>
      <c r="BA21" s="20">
        <v>75.47</v>
      </c>
      <c r="BB21" s="20">
        <v>63.79</v>
      </c>
      <c r="BC21" s="20">
        <v>28.2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0.38</v>
      </c>
      <c r="BL21" s="20">
        <v>0</v>
      </c>
      <c r="BM21" s="20">
        <v>0.23</v>
      </c>
      <c r="BN21" s="20">
        <v>0.02</v>
      </c>
      <c r="BO21" s="20">
        <v>0.04</v>
      </c>
      <c r="BP21" s="20">
        <v>0</v>
      </c>
      <c r="BQ21" s="20">
        <v>0</v>
      </c>
      <c r="BR21" s="20">
        <v>0</v>
      </c>
      <c r="BS21" s="20">
        <v>1.36</v>
      </c>
      <c r="BT21" s="20">
        <v>0</v>
      </c>
      <c r="BU21" s="20">
        <v>0</v>
      </c>
      <c r="BV21" s="20">
        <v>3.61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339.41</v>
      </c>
      <c r="CC21" s="24"/>
      <c r="CD21" s="24"/>
      <c r="CE21" s="20">
        <v>390.56</v>
      </c>
      <c r="CF21" s="20"/>
      <c r="CG21" s="20">
        <v>7.01</v>
      </c>
      <c r="CH21" s="20">
        <v>4.57</v>
      </c>
      <c r="CI21" s="20">
        <v>5.79</v>
      </c>
      <c r="CJ21" s="20">
        <v>249.04</v>
      </c>
      <c r="CK21" s="20">
        <v>115.11</v>
      </c>
      <c r="CL21" s="20">
        <v>182.07</v>
      </c>
      <c r="CM21" s="20">
        <v>13.08</v>
      </c>
      <c r="CN21" s="20">
        <v>6.57</v>
      </c>
      <c r="CO21" s="20">
        <v>9.82</v>
      </c>
      <c r="CP21" s="20">
        <v>0</v>
      </c>
      <c r="CQ21" s="20">
        <v>0.6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"260"</f>
        <v>260</v>
      </c>
      <c r="D22" s="23">
        <v>9.14</v>
      </c>
      <c r="E22" s="23">
        <v>0</v>
      </c>
      <c r="F22" s="23">
        <v>6.73</v>
      </c>
      <c r="G22" s="23">
        <v>7.64</v>
      </c>
      <c r="H22" s="23">
        <v>59.05</v>
      </c>
      <c r="I22" s="23">
        <v>332.4474348</v>
      </c>
      <c r="J22" s="23">
        <v>0.99</v>
      </c>
      <c r="K22" s="23">
        <v>4.2300000000000004</v>
      </c>
      <c r="L22" s="23">
        <v>0</v>
      </c>
      <c r="M22" s="23">
        <v>0</v>
      </c>
      <c r="N22" s="23">
        <v>1.61</v>
      </c>
      <c r="O22" s="23">
        <v>54.46</v>
      </c>
      <c r="P22" s="23">
        <v>2.98</v>
      </c>
      <c r="Q22" s="23">
        <v>0</v>
      </c>
      <c r="R22" s="23">
        <v>0</v>
      </c>
      <c r="S22" s="23">
        <v>0</v>
      </c>
      <c r="T22" s="23">
        <v>1.0900000000000001</v>
      </c>
      <c r="U22" s="23">
        <v>254.27</v>
      </c>
      <c r="V22" s="23">
        <v>95.74</v>
      </c>
      <c r="W22" s="23">
        <v>16.89</v>
      </c>
      <c r="X22" s="23">
        <v>12.43</v>
      </c>
      <c r="Y22" s="23">
        <v>67.45</v>
      </c>
      <c r="Z22" s="23">
        <v>1.25</v>
      </c>
      <c r="AA22" s="23">
        <v>0</v>
      </c>
      <c r="AB22" s="23">
        <v>0</v>
      </c>
      <c r="AC22" s="23">
        <v>0</v>
      </c>
      <c r="AD22" s="23">
        <v>4.1900000000000004</v>
      </c>
      <c r="AE22" s="23">
        <v>0.11</v>
      </c>
      <c r="AF22" s="23">
        <v>0.03</v>
      </c>
      <c r="AG22" s="23">
        <v>0.85</v>
      </c>
      <c r="AH22" s="23">
        <v>2.56</v>
      </c>
      <c r="AI22" s="23">
        <v>0</v>
      </c>
      <c r="AJ22" s="20">
        <v>0</v>
      </c>
      <c r="AK22" s="20">
        <v>395.54</v>
      </c>
      <c r="AL22" s="20">
        <v>361.47</v>
      </c>
      <c r="AM22" s="20">
        <v>677.23</v>
      </c>
      <c r="AN22" s="20">
        <v>210.23</v>
      </c>
      <c r="AO22" s="20">
        <v>128.80000000000001</v>
      </c>
      <c r="AP22" s="20">
        <v>260.92</v>
      </c>
      <c r="AQ22" s="20">
        <v>83.93</v>
      </c>
      <c r="AR22" s="20">
        <v>420.47</v>
      </c>
      <c r="AS22" s="20">
        <v>277.54000000000002</v>
      </c>
      <c r="AT22" s="20">
        <v>335.71</v>
      </c>
      <c r="AU22" s="20">
        <v>285.85000000000002</v>
      </c>
      <c r="AV22" s="20">
        <v>167.85</v>
      </c>
      <c r="AW22" s="20">
        <v>294.16000000000003</v>
      </c>
      <c r="AX22" s="20">
        <v>2587.61</v>
      </c>
      <c r="AY22" s="20">
        <v>0</v>
      </c>
      <c r="AZ22" s="20">
        <v>815.17</v>
      </c>
      <c r="BA22" s="20">
        <v>420.47</v>
      </c>
      <c r="BB22" s="20">
        <v>210.23</v>
      </c>
      <c r="BC22" s="20">
        <v>167.85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0.49</v>
      </c>
      <c r="BL22" s="20">
        <v>0</v>
      </c>
      <c r="BM22" s="20">
        <v>0.24</v>
      </c>
      <c r="BN22" s="20">
        <v>0.02</v>
      </c>
      <c r="BO22" s="20">
        <v>0.04</v>
      </c>
      <c r="BP22" s="20">
        <v>0</v>
      </c>
      <c r="BQ22" s="20">
        <v>0</v>
      </c>
      <c r="BR22" s="20">
        <v>0.01</v>
      </c>
      <c r="BS22" s="20">
        <v>1.37</v>
      </c>
      <c r="BT22" s="20">
        <v>0</v>
      </c>
      <c r="BU22" s="20">
        <v>0</v>
      </c>
      <c r="BV22" s="20">
        <v>4.2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11.5</v>
      </c>
      <c r="CC22" s="24"/>
      <c r="CD22" s="24"/>
      <c r="CE22" s="20">
        <v>0</v>
      </c>
      <c r="CF22" s="20"/>
      <c r="CG22" s="20">
        <v>6.31</v>
      </c>
      <c r="CH22" s="20">
        <v>3.31</v>
      </c>
      <c r="CI22" s="20">
        <v>4.8099999999999996</v>
      </c>
      <c r="CJ22" s="20">
        <v>144.93</v>
      </c>
      <c r="CK22" s="20">
        <v>144.93</v>
      </c>
      <c r="CL22" s="20">
        <v>144.93</v>
      </c>
      <c r="CM22" s="20">
        <v>3.49</v>
      </c>
      <c r="CN22" s="20">
        <v>1.77</v>
      </c>
      <c r="CO22" s="20">
        <v>2.63</v>
      </c>
      <c r="CP22" s="20">
        <v>0</v>
      </c>
      <c r="CQ22" s="20">
        <v>0.65</v>
      </c>
      <c r="CR22" s="28"/>
    </row>
    <row r="23" spans="1:96" s="26" customFormat="1" ht="31.5" x14ac:dyDescent="0.25">
      <c r="A23" s="21" t="str">
        <f>"4/10"</f>
        <v>4/10</v>
      </c>
      <c r="B23" s="27" t="s">
        <v>247</v>
      </c>
      <c r="C23" s="23" t="str">
        <f>"200"</f>
        <v>200</v>
      </c>
      <c r="D23" s="23">
        <v>0.25</v>
      </c>
      <c r="E23" s="23">
        <v>0</v>
      </c>
      <c r="F23" s="23">
        <v>0.16</v>
      </c>
      <c r="G23" s="23">
        <v>0.16</v>
      </c>
      <c r="H23" s="23">
        <v>17.68</v>
      </c>
      <c r="I23" s="23">
        <v>69.121220000000008</v>
      </c>
      <c r="J23" s="23">
        <v>0.04</v>
      </c>
      <c r="K23" s="23">
        <v>0</v>
      </c>
      <c r="L23" s="23">
        <v>0</v>
      </c>
      <c r="M23" s="23">
        <v>0</v>
      </c>
      <c r="N23" s="23">
        <v>16.54</v>
      </c>
      <c r="O23" s="23">
        <v>0.3</v>
      </c>
      <c r="P23" s="23">
        <v>0.83</v>
      </c>
      <c r="Q23" s="23">
        <v>0</v>
      </c>
      <c r="R23" s="23">
        <v>0</v>
      </c>
      <c r="S23" s="23">
        <v>0.32</v>
      </c>
      <c r="T23" s="23">
        <v>0.36</v>
      </c>
      <c r="U23" s="23">
        <v>10.4</v>
      </c>
      <c r="V23" s="23">
        <v>110.39</v>
      </c>
      <c r="W23" s="23">
        <v>6.5</v>
      </c>
      <c r="X23" s="23">
        <v>3.42</v>
      </c>
      <c r="Y23" s="23">
        <v>4.09</v>
      </c>
      <c r="Z23" s="23">
        <v>0.88</v>
      </c>
      <c r="AA23" s="23">
        <v>0</v>
      </c>
      <c r="AB23" s="23">
        <v>10.8</v>
      </c>
      <c r="AC23" s="23">
        <v>2</v>
      </c>
      <c r="AD23" s="23">
        <v>0.08</v>
      </c>
      <c r="AE23" s="23">
        <v>0.01</v>
      </c>
      <c r="AF23" s="23">
        <v>0.01</v>
      </c>
      <c r="AG23" s="23">
        <v>0.1</v>
      </c>
      <c r="AH23" s="23">
        <v>0.16</v>
      </c>
      <c r="AI23" s="23">
        <v>1.6</v>
      </c>
      <c r="AJ23" s="20">
        <v>0</v>
      </c>
      <c r="AK23" s="20">
        <v>4.7</v>
      </c>
      <c r="AL23" s="20">
        <v>5.0999999999999996</v>
      </c>
      <c r="AM23" s="20">
        <v>7.45</v>
      </c>
      <c r="AN23" s="20">
        <v>7.06</v>
      </c>
      <c r="AO23" s="20">
        <v>1.18</v>
      </c>
      <c r="AP23" s="20">
        <v>4.3099999999999996</v>
      </c>
      <c r="AQ23" s="20">
        <v>1.18</v>
      </c>
      <c r="AR23" s="20">
        <v>3.53</v>
      </c>
      <c r="AS23" s="20">
        <v>6.66</v>
      </c>
      <c r="AT23" s="20">
        <v>3.92</v>
      </c>
      <c r="AU23" s="20">
        <v>30.58</v>
      </c>
      <c r="AV23" s="20">
        <v>2.74</v>
      </c>
      <c r="AW23" s="20">
        <v>5.49</v>
      </c>
      <c r="AX23" s="20">
        <v>16.46</v>
      </c>
      <c r="AY23" s="20">
        <v>0</v>
      </c>
      <c r="AZ23" s="20">
        <v>5.0999999999999996</v>
      </c>
      <c r="BA23" s="20">
        <v>6.27</v>
      </c>
      <c r="BB23" s="20">
        <v>2.35</v>
      </c>
      <c r="BC23" s="20">
        <v>1.96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245.48</v>
      </c>
      <c r="CC23" s="24"/>
      <c r="CD23" s="24"/>
      <c r="CE23" s="20">
        <v>1.8</v>
      </c>
      <c r="CF23" s="20"/>
      <c r="CG23" s="20">
        <v>1.68</v>
      </c>
      <c r="CH23" s="20">
        <v>1.59</v>
      </c>
      <c r="CI23" s="20">
        <v>1.63</v>
      </c>
      <c r="CJ23" s="20">
        <v>172.5</v>
      </c>
      <c r="CK23" s="20">
        <v>77.03</v>
      </c>
      <c r="CL23" s="20">
        <v>124.76</v>
      </c>
      <c r="CM23" s="20">
        <v>19.63</v>
      </c>
      <c r="CN23" s="20">
        <v>13.96</v>
      </c>
      <c r="CO23" s="20">
        <v>16.79</v>
      </c>
      <c r="CP23" s="20">
        <v>10</v>
      </c>
      <c r="CQ23" s="20">
        <v>0</v>
      </c>
      <c r="CR23" s="28"/>
    </row>
    <row r="24" spans="1:96" s="20" customFormat="1" ht="31.5" x14ac:dyDescent="0.25">
      <c r="A24" s="21" t="str">
        <f>"19/7"</f>
        <v>19/7</v>
      </c>
      <c r="B24" s="27" t="s">
        <v>248</v>
      </c>
      <c r="C24" s="23" t="str">
        <f>"130"</f>
        <v>130</v>
      </c>
      <c r="D24" s="23">
        <v>12.23</v>
      </c>
      <c r="E24" s="23">
        <v>11.07</v>
      </c>
      <c r="F24" s="23">
        <v>5.46</v>
      </c>
      <c r="G24" s="23">
        <v>1.95</v>
      </c>
      <c r="H24" s="23">
        <v>9.98</v>
      </c>
      <c r="I24" s="23">
        <v>137.22080000000003</v>
      </c>
      <c r="J24" s="23">
        <v>0.94</v>
      </c>
      <c r="K24" s="23">
        <v>1.3</v>
      </c>
      <c r="L24" s="23">
        <v>0</v>
      </c>
      <c r="M24" s="23">
        <v>0</v>
      </c>
      <c r="N24" s="23">
        <v>0.92</v>
      </c>
      <c r="O24" s="23">
        <v>8.36</v>
      </c>
      <c r="P24" s="23">
        <v>0.7</v>
      </c>
      <c r="Q24" s="23">
        <v>0</v>
      </c>
      <c r="R24" s="23">
        <v>0</v>
      </c>
      <c r="S24" s="23">
        <v>0.02</v>
      </c>
      <c r="T24" s="23">
        <v>1.39</v>
      </c>
      <c r="U24" s="23">
        <v>94.67</v>
      </c>
      <c r="V24" s="23">
        <v>116.15</v>
      </c>
      <c r="W24" s="23">
        <v>12.16</v>
      </c>
      <c r="X24" s="23">
        <v>9.1199999999999992</v>
      </c>
      <c r="Y24" s="23">
        <v>83.46</v>
      </c>
      <c r="Z24" s="23">
        <v>0.44</v>
      </c>
      <c r="AA24" s="23">
        <v>11.7</v>
      </c>
      <c r="AB24" s="23">
        <v>0</v>
      </c>
      <c r="AC24" s="23">
        <v>18</v>
      </c>
      <c r="AD24" s="23">
        <v>1.94</v>
      </c>
      <c r="AE24" s="23">
        <v>0.08</v>
      </c>
      <c r="AF24" s="23">
        <v>0.06</v>
      </c>
      <c r="AG24" s="23">
        <v>2.02</v>
      </c>
      <c r="AH24" s="23">
        <v>5.28</v>
      </c>
      <c r="AI24" s="23">
        <v>0.15</v>
      </c>
      <c r="AJ24" s="20">
        <v>0</v>
      </c>
      <c r="AK24" s="20">
        <v>712.69</v>
      </c>
      <c r="AL24" s="20">
        <v>548.82000000000005</v>
      </c>
      <c r="AM24" s="20">
        <v>1004.84</v>
      </c>
      <c r="AN24" s="20">
        <v>1116</v>
      </c>
      <c r="AO24" s="20">
        <v>311.08</v>
      </c>
      <c r="AP24" s="20">
        <v>641.23</v>
      </c>
      <c r="AQ24" s="20">
        <v>126.9</v>
      </c>
      <c r="AR24" s="20">
        <v>49.32</v>
      </c>
      <c r="AS24" s="20">
        <v>37.799999999999997</v>
      </c>
      <c r="AT24" s="20">
        <v>47.17</v>
      </c>
      <c r="AU24" s="20">
        <v>43.93</v>
      </c>
      <c r="AV24" s="20">
        <v>494.12</v>
      </c>
      <c r="AW24" s="20">
        <v>36.72</v>
      </c>
      <c r="AX24" s="20">
        <v>264.98</v>
      </c>
      <c r="AY24" s="20">
        <v>0</v>
      </c>
      <c r="AZ24" s="20">
        <v>81.72</v>
      </c>
      <c r="BA24" s="20">
        <v>47.88</v>
      </c>
      <c r="BB24" s="20">
        <v>28.77</v>
      </c>
      <c r="BC24" s="20">
        <v>19.440000000000001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0.13</v>
      </c>
      <c r="BL24" s="20">
        <v>0</v>
      </c>
      <c r="BM24" s="20">
        <v>0.08</v>
      </c>
      <c r="BN24" s="20">
        <v>0.01</v>
      </c>
      <c r="BO24" s="20">
        <v>0.01</v>
      </c>
      <c r="BP24" s="20">
        <v>0</v>
      </c>
      <c r="BQ24" s="20">
        <v>0</v>
      </c>
      <c r="BR24" s="20">
        <v>0</v>
      </c>
      <c r="BS24" s="20">
        <v>0.45</v>
      </c>
      <c r="BT24" s="20">
        <v>0</v>
      </c>
      <c r="BU24" s="20">
        <v>0</v>
      </c>
      <c r="BV24" s="20">
        <v>1.1100000000000001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118.36</v>
      </c>
      <c r="CC24" s="24"/>
      <c r="CD24" s="24"/>
      <c r="CE24" s="20">
        <v>11.7</v>
      </c>
      <c r="CG24" s="20">
        <v>51.04</v>
      </c>
      <c r="CH24" s="20">
        <v>10.4</v>
      </c>
      <c r="CI24" s="20">
        <v>30.72</v>
      </c>
      <c r="CJ24" s="20">
        <v>556.17999999999995</v>
      </c>
      <c r="CK24" s="20">
        <v>194.45</v>
      </c>
      <c r="CL24" s="20">
        <v>375.32</v>
      </c>
      <c r="CM24" s="20">
        <v>7.54</v>
      </c>
      <c r="CN24" s="20">
        <v>4.29</v>
      </c>
      <c r="CO24" s="20">
        <v>5.95</v>
      </c>
      <c r="CP24" s="20">
        <v>0</v>
      </c>
      <c r="CQ24" s="20">
        <v>0.5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33.090000000000003</v>
      </c>
      <c r="E25" s="33">
        <v>11.07</v>
      </c>
      <c r="F25" s="33">
        <v>25.81</v>
      </c>
      <c r="G25" s="33">
        <v>23.19</v>
      </c>
      <c r="H25" s="33">
        <v>164.94</v>
      </c>
      <c r="I25" s="33">
        <v>1006.78</v>
      </c>
      <c r="J25" s="33">
        <v>4.2</v>
      </c>
      <c r="K25" s="33">
        <v>13.33</v>
      </c>
      <c r="L25" s="33">
        <v>0</v>
      </c>
      <c r="M25" s="33">
        <v>0</v>
      </c>
      <c r="N25" s="33">
        <v>31.3</v>
      </c>
      <c r="O25" s="33">
        <v>119.79</v>
      </c>
      <c r="P25" s="33">
        <v>13.85</v>
      </c>
      <c r="Q25" s="33">
        <v>0</v>
      </c>
      <c r="R25" s="33">
        <v>0</v>
      </c>
      <c r="S25" s="33">
        <v>1.46</v>
      </c>
      <c r="T25" s="33">
        <v>9.42</v>
      </c>
      <c r="U25" s="33">
        <v>1392.45</v>
      </c>
      <c r="V25" s="33">
        <v>1150.98</v>
      </c>
      <c r="W25" s="33">
        <v>117.8</v>
      </c>
      <c r="X25" s="33">
        <v>99.78</v>
      </c>
      <c r="Y25" s="33">
        <v>352.13</v>
      </c>
      <c r="Z25" s="33">
        <v>7.1</v>
      </c>
      <c r="AA25" s="33">
        <v>15.3</v>
      </c>
      <c r="AB25" s="33">
        <v>2343.8000000000002</v>
      </c>
      <c r="AC25" s="33">
        <v>512.05999999999995</v>
      </c>
      <c r="AD25" s="33">
        <v>12.66</v>
      </c>
      <c r="AE25" s="33">
        <v>0.4</v>
      </c>
      <c r="AF25" s="33">
        <v>0.24</v>
      </c>
      <c r="AG25" s="33">
        <v>4.5199999999999996</v>
      </c>
      <c r="AH25" s="33">
        <v>11.32</v>
      </c>
      <c r="AI25" s="33">
        <v>11.02</v>
      </c>
      <c r="AJ25" s="34">
        <v>0</v>
      </c>
      <c r="AK25" s="34">
        <v>1636.08</v>
      </c>
      <c r="AL25" s="34">
        <v>1401.47</v>
      </c>
      <c r="AM25" s="34">
        <v>2455.08</v>
      </c>
      <c r="AN25" s="34">
        <v>1800.96</v>
      </c>
      <c r="AO25" s="34">
        <v>614.16</v>
      </c>
      <c r="AP25" s="34">
        <v>1280.42</v>
      </c>
      <c r="AQ25" s="34">
        <v>346.44</v>
      </c>
      <c r="AR25" s="34">
        <v>1037.42</v>
      </c>
      <c r="AS25" s="34">
        <v>786.83</v>
      </c>
      <c r="AT25" s="34">
        <v>995.18</v>
      </c>
      <c r="AU25" s="34">
        <v>1281.02</v>
      </c>
      <c r="AV25" s="34">
        <v>886.6</v>
      </c>
      <c r="AW25" s="34">
        <v>791.34</v>
      </c>
      <c r="AX25" s="34">
        <v>5650.14</v>
      </c>
      <c r="AY25" s="34">
        <v>0</v>
      </c>
      <c r="AZ25" s="34">
        <v>1728.94</v>
      </c>
      <c r="BA25" s="34">
        <v>953.39</v>
      </c>
      <c r="BB25" s="34">
        <v>572.46</v>
      </c>
      <c r="BC25" s="34">
        <v>399.05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1.5</v>
      </c>
      <c r="BL25" s="34">
        <v>0</v>
      </c>
      <c r="BM25" s="34">
        <v>0.8</v>
      </c>
      <c r="BN25" s="34">
        <v>7.0000000000000007E-2</v>
      </c>
      <c r="BO25" s="34">
        <v>0.13</v>
      </c>
      <c r="BP25" s="34">
        <v>0</v>
      </c>
      <c r="BQ25" s="34">
        <v>0</v>
      </c>
      <c r="BR25" s="34">
        <v>0.02</v>
      </c>
      <c r="BS25" s="34">
        <v>4.67</v>
      </c>
      <c r="BT25" s="34">
        <v>0</v>
      </c>
      <c r="BU25" s="34">
        <v>0</v>
      </c>
      <c r="BV25" s="34">
        <v>12.84</v>
      </c>
      <c r="BW25" s="34">
        <v>7.0000000000000007E-2</v>
      </c>
      <c r="BX25" s="34">
        <v>0</v>
      </c>
      <c r="BY25" s="34">
        <v>0</v>
      </c>
      <c r="BZ25" s="34">
        <v>0</v>
      </c>
      <c r="CA25" s="34">
        <v>0</v>
      </c>
      <c r="CB25" s="34">
        <v>851.47</v>
      </c>
      <c r="CC25" s="25"/>
      <c r="CD25" s="25">
        <f>$I$25/$I$26*100</f>
        <v>64.82974448794559</v>
      </c>
      <c r="CE25" s="34">
        <v>405.93</v>
      </c>
      <c r="CF25" s="34"/>
      <c r="CG25" s="34">
        <v>87.33</v>
      </c>
      <c r="CH25" s="34">
        <v>35.049999999999997</v>
      </c>
      <c r="CI25" s="34">
        <v>61.19</v>
      </c>
      <c r="CJ25" s="34">
        <v>3535.24</v>
      </c>
      <c r="CK25" s="34">
        <v>1386.14</v>
      </c>
      <c r="CL25" s="34">
        <v>2460.69</v>
      </c>
      <c r="CM25" s="34">
        <v>63.29</v>
      </c>
      <c r="CN25" s="34">
        <v>43.64</v>
      </c>
      <c r="CO25" s="34">
        <v>53.5</v>
      </c>
      <c r="CP25" s="34">
        <v>10</v>
      </c>
      <c r="CQ25" s="34">
        <v>2.25</v>
      </c>
    </row>
    <row r="26" spans="1:96" s="30" customFormat="1" x14ac:dyDescent="0.25">
      <c r="A26" s="31"/>
      <c r="B26" s="32" t="s">
        <v>117</v>
      </c>
      <c r="C26" s="33"/>
      <c r="D26" s="33">
        <v>51.44</v>
      </c>
      <c r="E26" s="33">
        <v>18.690000000000001</v>
      </c>
      <c r="F26" s="33">
        <v>43.88</v>
      </c>
      <c r="G26" s="33">
        <v>34.36</v>
      </c>
      <c r="H26" s="33">
        <v>243.69</v>
      </c>
      <c r="I26" s="33">
        <v>1552.96</v>
      </c>
      <c r="J26" s="33">
        <v>7.69</v>
      </c>
      <c r="K26" s="33">
        <v>18.2</v>
      </c>
      <c r="L26" s="33">
        <v>0</v>
      </c>
      <c r="M26" s="33">
        <v>0</v>
      </c>
      <c r="N26" s="33">
        <v>51.2</v>
      </c>
      <c r="O26" s="33">
        <v>173.43</v>
      </c>
      <c r="P26" s="33">
        <v>19.059999999999999</v>
      </c>
      <c r="Q26" s="33">
        <v>0</v>
      </c>
      <c r="R26" s="33">
        <v>0</v>
      </c>
      <c r="S26" s="33">
        <v>2.84</v>
      </c>
      <c r="T26" s="33">
        <v>13.14</v>
      </c>
      <c r="U26" s="33">
        <v>1783.6</v>
      </c>
      <c r="V26" s="33">
        <v>1574.66</v>
      </c>
      <c r="W26" s="33">
        <v>217.92</v>
      </c>
      <c r="X26" s="33">
        <v>184.86</v>
      </c>
      <c r="Y26" s="33">
        <v>650.71</v>
      </c>
      <c r="Z26" s="33">
        <v>10.67</v>
      </c>
      <c r="AA26" s="33">
        <v>165.3</v>
      </c>
      <c r="AB26" s="33">
        <v>2440.2399999999998</v>
      </c>
      <c r="AC26" s="33">
        <v>678.16</v>
      </c>
      <c r="AD26" s="33">
        <v>17.39</v>
      </c>
      <c r="AE26" s="33">
        <v>0.71</v>
      </c>
      <c r="AF26" s="33">
        <v>0.57999999999999996</v>
      </c>
      <c r="AG26" s="33">
        <v>5.3</v>
      </c>
      <c r="AH26" s="33">
        <v>16.28</v>
      </c>
      <c r="AI26" s="33">
        <v>49.8</v>
      </c>
      <c r="AJ26" s="34">
        <v>0</v>
      </c>
      <c r="AK26" s="34">
        <v>2555.94</v>
      </c>
      <c r="AL26" s="34">
        <v>2137.23</v>
      </c>
      <c r="AM26" s="34">
        <v>3694.82</v>
      </c>
      <c r="AN26" s="34">
        <v>2650.56</v>
      </c>
      <c r="AO26" s="34">
        <v>983.43</v>
      </c>
      <c r="AP26" s="34">
        <v>1948.77</v>
      </c>
      <c r="AQ26" s="34">
        <v>609.88</v>
      </c>
      <c r="AR26" s="34">
        <v>1895.29</v>
      </c>
      <c r="AS26" s="34">
        <v>1582.25</v>
      </c>
      <c r="AT26" s="34">
        <v>2013.47</v>
      </c>
      <c r="AU26" s="34">
        <v>2632.37</v>
      </c>
      <c r="AV26" s="34">
        <v>1288.44</v>
      </c>
      <c r="AW26" s="34">
        <v>1700.26</v>
      </c>
      <c r="AX26" s="34">
        <v>8748.7999999999993</v>
      </c>
      <c r="AY26" s="34">
        <v>8.4</v>
      </c>
      <c r="AZ26" s="34">
        <v>2632.87</v>
      </c>
      <c r="BA26" s="34">
        <v>1924.45</v>
      </c>
      <c r="BB26" s="34">
        <v>1186.8900000000001</v>
      </c>
      <c r="BC26" s="34">
        <v>798.91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2.69</v>
      </c>
      <c r="BL26" s="34">
        <v>0</v>
      </c>
      <c r="BM26" s="34">
        <v>1.1299999999999999</v>
      </c>
      <c r="BN26" s="34">
        <v>0.09</v>
      </c>
      <c r="BO26" s="34">
        <v>0.18</v>
      </c>
      <c r="BP26" s="34">
        <v>0</v>
      </c>
      <c r="BQ26" s="34">
        <v>0</v>
      </c>
      <c r="BR26" s="34">
        <v>0.03</v>
      </c>
      <c r="BS26" s="34">
        <v>7.58</v>
      </c>
      <c r="BT26" s="34">
        <v>0</v>
      </c>
      <c r="BU26" s="34">
        <v>0</v>
      </c>
      <c r="BV26" s="34">
        <v>18.52</v>
      </c>
      <c r="BW26" s="34">
        <v>0.1</v>
      </c>
      <c r="BX26" s="34">
        <v>0</v>
      </c>
      <c r="BY26" s="34">
        <v>0</v>
      </c>
      <c r="BZ26" s="34">
        <v>0</v>
      </c>
      <c r="CA26" s="34">
        <v>0</v>
      </c>
      <c r="CB26" s="34">
        <v>1479.42</v>
      </c>
      <c r="CC26" s="25"/>
      <c r="CD26" s="25"/>
      <c r="CE26" s="34">
        <v>572.01</v>
      </c>
      <c r="CF26" s="34"/>
      <c r="CG26" s="34">
        <v>153.94</v>
      </c>
      <c r="CH26" s="34">
        <v>81.010000000000005</v>
      </c>
      <c r="CI26" s="34">
        <v>117.47</v>
      </c>
      <c r="CJ26" s="34">
        <v>10875.97</v>
      </c>
      <c r="CK26" s="34">
        <v>5604.59</v>
      </c>
      <c r="CL26" s="34">
        <v>8240.2800000000007</v>
      </c>
      <c r="CM26" s="34">
        <v>177.97</v>
      </c>
      <c r="CN26" s="34">
        <v>125.22</v>
      </c>
      <c r="CO26" s="34">
        <v>151.63999999999999</v>
      </c>
      <c r="CP26" s="34">
        <v>20.88</v>
      </c>
      <c r="CQ26" s="34">
        <v>3</v>
      </c>
    </row>
    <row r="27" spans="1:96" ht="47.25" x14ac:dyDescent="0.25">
      <c r="A27" s="21"/>
      <c r="B27" s="27" t="s">
        <v>193</v>
      </c>
      <c r="C27" s="23"/>
      <c r="D27" s="23">
        <v>54</v>
      </c>
      <c r="E27" s="23">
        <v>0</v>
      </c>
      <c r="F27" s="23">
        <v>55.2</v>
      </c>
      <c r="G27" s="23">
        <v>0</v>
      </c>
      <c r="H27" s="23">
        <v>229.79999999999998</v>
      </c>
      <c r="I27" s="23">
        <v>1632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540</v>
      </c>
      <c r="AD27" s="23">
        <v>0</v>
      </c>
      <c r="AE27" s="23">
        <v>0.84</v>
      </c>
      <c r="AF27" s="23">
        <v>0.96</v>
      </c>
      <c r="AG27" s="23"/>
      <c r="AH27" s="23"/>
      <c r="AI27" s="23">
        <v>42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-2.5600000000000023</v>
      </c>
      <c r="E28" s="23">
        <f t="shared" si="0"/>
        <v>18.690000000000001</v>
      </c>
      <c r="F28" s="23">
        <f t="shared" si="0"/>
        <v>-11.32</v>
      </c>
      <c r="G28" s="23">
        <f t="shared" si="0"/>
        <v>34.36</v>
      </c>
      <c r="H28" s="23">
        <f t="shared" si="0"/>
        <v>13.890000000000015</v>
      </c>
      <c r="I28" s="23">
        <f t="shared" si="0"/>
        <v>-79.039999999999964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1574.66</v>
      </c>
      <c r="W28" s="23">
        <f t="shared" si="1"/>
        <v>217.92</v>
      </c>
      <c r="X28" s="23">
        <f t="shared" si="1"/>
        <v>184.86</v>
      </c>
      <c r="Y28" s="23">
        <f t="shared" si="1"/>
        <v>650.71</v>
      </c>
      <c r="Z28" s="23">
        <f t="shared" si="1"/>
        <v>10.67</v>
      </c>
      <c r="AA28" s="23">
        <f t="shared" si="1"/>
        <v>165.3</v>
      </c>
      <c r="AB28" s="23">
        <f t="shared" si="1"/>
        <v>2440.2399999999998</v>
      </c>
      <c r="AC28" s="23">
        <f t="shared" si="1"/>
        <v>138.15999999999997</v>
      </c>
      <c r="AD28" s="23">
        <f t="shared" si="1"/>
        <v>17.39</v>
      </c>
      <c r="AE28" s="23">
        <f t="shared" si="1"/>
        <v>-0.13</v>
      </c>
      <c r="AF28" s="23">
        <f t="shared" si="1"/>
        <v>-0.38</v>
      </c>
      <c r="AG28" s="23"/>
      <c r="AH28" s="23"/>
      <c r="AI28" s="23">
        <f>AI26-AI27</f>
        <v>7.7999999999999972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117.47</v>
      </c>
      <c r="CJ28" s="20"/>
      <c r="CK28" s="20"/>
      <c r="CL28" s="20">
        <f>CL26-CL27</f>
        <v>8240.2800000000007</v>
      </c>
      <c r="CM28" s="20"/>
      <c r="CN28" s="20"/>
      <c r="CO28" s="20">
        <f>CO26-CO27</f>
        <v>151.63999999999999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14</v>
      </c>
      <c r="E29" s="23"/>
      <c r="F29" s="23">
        <v>26</v>
      </c>
      <c r="G29" s="23"/>
      <c r="H29" s="23">
        <v>60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50</v>
      </c>
      <c r="F4" s="50"/>
      <c r="G4" s="49">
        <v>111.95049999999998</v>
      </c>
      <c r="H4" s="49">
        <v>3.31</v>
      </c>
      <c r="I4" s="49">
        <v>0.33</v>
      </c>
      <c r="J4" s="51">
        <v>23.45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20.530314146341457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213</v>
      </c>
      <c r="D6" s="55" t="s">
        <v>256</v>
      </c>
      <c r="E6" s="56">
        <v>300</v>
      </c>
      <c r="F6" s="57"/>
      <c r="G6" s="56">
        <v>278.92664399999995</v>
      </c>
      <c r="H6" s="56">
        <v>6.51</v>
      </c>
      <c r="I6" s="56">
        <v>10.62</v>
      </c>
      <c r="J6" s="58">
        <v>40.409999999999997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60</v>
      </c>
      <c r="F7" s="57"/>
      <c r="G7" s="56">
        <v>94.176000000000002</v>
      </c>
      <c r="H7" s="56">
        <v>7.62</v>
      </c>
      <c r="I7" s="56">
        <v>6.9</v>
      </c>
      <c r="J7" s="58">
        <v>0.42</v>
      </c>
    </row>
    <row r="8" spans="1:10" x14ac:dyDescent="0.25">
      <c r="A8" s="52"/>
      <c r="B8" s="59" t="s">
        <v>140</v>
      </c>
      <c r="C8" s="54" t="s">
        <v>122</v>
      </c>
      <c r="D8" s="55" t="s">
        <v>200</v>
      </c>
      <c r="E8" s="56">
        <v>100</v>
      </c>
      <c r="F8" s="57"/>
      <c r="G8" s="56">
        <v>40.599999999999994</v>
      </c>
      <c r="H8" s="56">
        <v>0.8</v>
      </c>
      <c r="I8" s="56">
        <v>0.2</v>
      </c>
      <c r="J8" s="58">
        <v>9.4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60</v>
      </c>
      <c r="F14" s="72"/>
      <c r="G14" s="71">
        <v>134.34059999999999</v>
      </c>
      <c r="H14" s="71">
        <v>3.97</v>
      </c>
      <c r="I14" s="71">
        <v>0.39</v>
      </c>
      <c r="J14" s="73">
        <v>28.14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ht="30" x14ac:dyDescent="0.25">
      <c r="A16" s="52"/>
      <c r="B16" s="59" t="s">
        <v>144</v>
      </c>
      <c r="C16" s="54" t="s">
        <v>250</v>
      </c>
      <c r="D16" s="55" t="s">
        <v>245</v>
      </c>
      <c r="E16" s="56">
        <v>100</v>
      </c>
      <c r="F16" s="57"/>
      <c r="G16" s="56">
        <v>89.864145840000006</v>
      </c>
      <c r="H16" s="56">
        <v>1.38</v>
      </c>
      <c r="I16" s="56">
        <v>5.97</v>
      </c>
      <c r="J16" s="58">
        <v>9.01</v>
      </c>
    </row>
    <row r="17" spans="1:10" x14ac:dyDescent="0.25">
      <c r="A17" s="52"/>
      <c r="B17" s="59" t="s">
        <v>146</v>
      </c>
      <c r="C17" s="54" t="s">
        <v>251</v>
      </c>
      <c r="D17" s="55" t="s">
        <v>246</v>
      </c>
      <c r="E17" s="56">
        <v>300</v>
      </c>
      <c r="F17" s="57"/>
      <c r="G17" s="56">
        <v>127.75795200000002</v>
      </c>
      <c r="H17" s="56">
        <v>2.17</v>
      </c>
      <c r="I17" s="56">
        <v>6.39</v>
      </c>
      <c r="J17" s="58">
        <v>16.07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260</v>
      </c>
      <c r="F18" s="57"/>
      <c r="G18" s="56">
        <v>332.4474348</v>
      </c>
      <c r="H18" s="56">
        <v>9.14</v>
      </c>
      <c r="I18" s="56">
        <v>6.73</v>
      </c>
      <c r="J18" s="58">
        <v>59.05</v>
      </c>
    </row>
    <row r="19" spans="1:10" x14ac:dyDescent="0.25">
      <c r="A19" s="52"/>
      <c r="B19" s="59" t="s">
        <v>150</v>
      </c>
      <c r="C19" s="54" t="s">
        <v>252</v>
      </c>
      <c r="D19" s="55" t="s">
        <v>247</v>
      </c>
      <c r="E19" s="56">
        <v>200</v>
      </c>
      <c r="F19" s="57"/>
      <c r="G19" s="56">
        <v>69.121220000000008</v>
      </c>
      <c r="H19" s="56">
        <v>0.25</v>
      </c>
      <c r="I19" s="56">
        <v>0.16</v>
      </c>
      <c r="J19" s="58">
        <v>17.68</v>
      </c>
    </row>
    <row r="20" spans="1:10" x14ac:dyDescent="0.25">
      <c r="A20" s="52"/>
      <c r="B20" s="59" t="s">
        <v>152</v>
      </c>
      <c r="C20" s="54" t="s">
        <v>253</v>
      </c>
      <c r="D20" s="55" t="s">
        <v>248</v>
      </c>
      <c r="E20" s="56">
        <v>130</v>
      </c>
      <c r="F20" s="57"/>
      <c r="G20" s="56">
        <v>137.22080000000003</v>
      </c>
      <c r="H20" s="56">
        <v>12.23</v>
      </c>
      <c r="I20" s="56">
        <v>5.46</v>
      </c>
      <c r="J20" s="58">
        <v>9.98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45166.355497685188</v>
      </c>
    </row>
    <row r="2" spans="1:2" ht="12.75" customHeight="1" x14ac:dyDescent="0.2">
      <c r="A2" s="83" t="s">
        <v>161</v>
      </c>
      <c r="B2" s="84">
        <v>45176.365289351852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185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45170.355497685188</v>
      </c>
    </row>
    <row r="2" spans="1:2" ht="12.75" customHeight="1" x14ac:dyDescent="0.2">
      <c r="A2" s="83" t="s">
        <v>161</v>
      </c>
      <c r="B2" s="84">
        <v>45176.55709490741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255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IU34"/>
  <sheetViews>
    <sheetView workbookViewId="0">
      <selection activeCell="CP13" sqref="CP13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"1 сентября 2023 г."</f>
        <v>1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(21)'!B3&lt;&gt;"",'Dop (21)'!B3,"")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"150"</f>
        <v>150</v>
      </c>
      <c r="D12" s="23">
        <v>0.09</v>
      </c>
      <c r="E12" s="23">
        <v>0</v>
      </c>
      <c r="F12" s="23">
        <v>0.02</v>
      </c>
      <c r="G12" s="23">
        <v>0.02</v>
      </c>
      <c r="H12" s="23">
        <v>3.8</v>
      </c>
      <c r="I12" s="23">
        <v>15.397735609756092</v>
      </c>
      <c r="J12" s="23">
        <v>0</v>
      </c>
      <c r="K12" s="23">
        <v>0</v>
      </c>
      <c r="L12" s="23">
        <v>0</v>
      </c>
      <c r="M12" s="23">
        <v>0</v>
      </c>
      <c r="N12" s="23">
        <v>3.7</v>
      </c>
      <c r="O12" s="23">
        <v>0</v>
      </c>
      <c r="P12" s="23">
        <v>0.1</v>
      </c>
      <c r="Q12" s="23">
        <v>0</v>
      </c>
      <c r="R12" s="23">
        <v>0</v>
      </c>
      <c r="S12" s="23">
        <v>0.21</v>
      </c>
      <c r="T12" s="23">
        <v>0.04</v>
      </c>
      <c r="U12" s="23">
        <v>0.43</v>
      </c>
      <c r="V12" s="23">
        <v>6.01</v>
      </c>
      <c r="W12" s="23">
        <v>1.53</v>
      </c>
      <c r="X12" s="23">
        <v>0.42</v>
      </c>
      <c r="Y12" s="23">
        <v>0.75</v>
      </c>
      <c r="Z12" s="23">
        <v>0.03</v>
      </c>
      <c r="AA12" s="23">
        <v>0</v>
      </c>
      <c r="AB12" s="23">
        <v>0.33</v>
      </c>
      <c r="AC12" s="23">
        <v>7.0000000000000007E-2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0.59</v>
      </c>
      <c r="AJ12" s="20">
        <v>0</v>
      </c>
      <c r="AK12" s="20">
        <v>0.5</v>
      </c>
      <c r="AL12" s="20">
        <v>0.56999999999999995</v>
      </c>
      <c r="AM12" s="20">
        <v>0.47</v>
      </c>
      <c r="AN12" s="20">
        <v>0.86</v>
      </c>
      <c r="AO12" s="20">
        <v>0.22</v>
      </c>
      <c r="AP12" s="20">
        <v>0.9</v>
      </c>
      <c r="AQ12" s="20">
        <v>0</v>
      </c>
      <c r="AR12" s="20">
        <v>1.1499999999999999</v>
      </c>
      <c r="AS12" s="20">
        <v>0</v>
      </c>
      <c r="AT12" s="20">
        <v>0</v>
      </c>
      <c r="AU12" s="20">
        <v>0</v>
      </c>
      <c r="AV12" s="20">
        <v>0.65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149.58000000000001</v>
      </c>
      <c r="CC12" s="24"/>
      <c r="CD12" s="24"/>
      <c r="CE12" s="20">
        <v>0.05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3.66</v>
      </c>
      <c r="CQ12" s="20">
        <v>0</v>
      </c>
      <c r="CR12" s="28"/>
    </row>
    <row r="13" spans="1:96" s="26" customFormat="1" ht="78.75" x14ac:dyDescent="0.25">
      <c r="A13" s="21" t="str">
        <f>"8/4"</f>
        <v>8/4</v>
      </c>
      <c r="B13" s="27" t="s">
        <v>215</v>
      </c>
      <c r="C13" s="23" t="str">
        <f>"170"</f>
        <v>170</v>
      </c>
      <c r="D13" s="23">
        <v>3.69</v>
      </c>
      <c r="E13" s="23">
        <v>0</v>
      </c>
      <c r="F13" s="23">
        <v>6.02</v>
      </c>
      <c r="G13" s="23">
        <v>6.02</v>
      </c>
      <c r="H13" s="23">
        <v>22.9</v>
      </c>
      <c r="I13" s="23">
        <v>158.05843160000001</v>
      </c>
      <c r="J13" s="23">
        <v>0.96</v>
      </c>
      <c r="K13" s="23">
        <v>2.76</v>
      </c>
      <c r="L13" s="23">
        <v>0</v>
      </c>
      <c r="M13" s="23">
        <v>0</v>
      </c>
      <c r="N13" s="23">
        <v>3.69</v>
      </c>
      <c r="O13" s="23">
        <v>17.47</v>
      </c>
      <c r="P13" s="23">
        <v>1.74</v>
      </c>
      <c r="Q13" s="23">
        <v>0</v>
      </c>
      <c r="R13" s="23">
        <v>0</v>
      </c>
      <c r="S13" s="23">
        <v>0</v>
      </c>
      <c r="T13" s="23">
        <v>0.95</v>
      </c>
      <c r="U13" s="23">
        <v>168.96</v>
      </c>
      <c r="V13" s="23">
        <v>100.11</v>
      </c>
      <c r="W13" s="23">
        <v>17.05</v>
      </c>
      <c r="X13" s="23">
        <v>37.590000000000003</v>
      </c>
      <c r="Y13" s="23">
        <v>93.72</v>
      </c>
      <c r="Z13" s="23">
        <v>1.0900000000000001</v>
      </c>
      <c r="AA13" s="23">
        <v>0</v>
      </c>
      <c r="AB13" s="23">
        <v>0</v>
      </c>
      <c r="AC13" s="23">
        <v>0</v>
      </c>
      <c r="AD13" s="23">
        <v>2.36</v>
      </c>
      <c r="AE13" s="23">
        <v>0.12</v>
      </c>
      <c r="AF13" s="23">
        <v>0.03</v>
      </c>
      <c r="AG13" s="23">
        <v>0.26</v>
      </c>
      <c r="AH13" s="23">
        <v>1.41</v>
      </c>
      <c r="AI13" s="23">
        <v>0</v>
      </c>
      <c r="AJ13" s="20">
        <v>0</v>
      </c>
      <c r="AK13" s="20">
        <v>167.93</v>
      </c>
      <c r="AL13" s="20">
        <v>119.35</v>
      </c>
      <c r="AM13" s="20">
        <v>190.42</v>
      </c>
      <c r="AN13" s="20">
        <v>125.95</v>
      </c>
      <c r="AO13" s="20">
        <v>36.590000000000003</v>
      </c>
      <c r="AP13" s="20">
        <v>113.95</v>
      </c>
      <c r="AQ13" s="20">
        <v>58.48</v>
      </c>
      <c r="AR13" s="20">
        <v>161.04</v>
      </c>
      <c r="AS13" s="20">
        <v>145.74</v>
      </c>
      <c r="AT13" s="20">
        <v>220.71</v>
      </c>
      <c r="AU13" s="20">
        <v>274.69</v>
      </c>
      <c r="AV13" s="20">
        <v>73.17</v>
      </c>
      <c r="AW13" s="20">
        <v>305.58</v>
      </c>
      <c r="AX13" s="20">
        <v>584.16999999999996</v>
      </c>
      <c r="AY13" s="20">
        <v>0</v>
      </c>
      <c r="AZ13" s="20">
        <v>192.22</v>
      </c>
      <c r="BA13" s="20">
        <v>154.13999999999999</v>
      </c>
      <c r="BB13" s="20">
        <v>132.85</v>
      </c>
      <c r="BC13" s="20">
        <v>84.57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0.01</v>
      </c>
      <c r="BJ13" s="20">
        <v>0</v>
      </c>
      <c r="BK13" s="20">
        <v>0.65</v>
      </c>
      <c r="BL13" s="20">
        <v>0</v>
      </c>
      <c r="BM13" s="20">
        <v>0.19</v>
      </c>
      <c r="BN13" s="20">
        <v>0.01</v>
      </c>
      <c r="BO13" s="20">
        <v>0.03</v>
      </c>
      <c r="BP13" s="20">
        <v>0</v>
      </c>
      <c r="BQ13" s="20">
        <v>0</v>
      </c>
      <c r="BR13" s="20">
        <v>0</v>
      </c>
      <c r="BS13" s="20">
        <v>1.63</v>
      </c>
      <c r="BT13" s="20">
        <v>0</v>
      </c>
      <c r="BU13" s="20">
        <v>0</v>
      </c>
      <c r="BV13" s="20">
        <v>3.14</v>
      </c>
      <c r="BW13" s="20">
        <v>0.01</v>
      </c>
      <c r="BX13" s="20">
        <v>0</v>
      </c>
      <c r="BY13" s="20">
        <v>0</v>
      </c>
      <c r="BZ13" s="20">
        <v>0</v>
      </c>
      <c r="CA13" s="20">
        <v>0</v>
      </c>
      <c r="CB13" s="20">
        <v>156.68</v>
      </c>
      <c r="CC13" s="24"/>
      <c r="CD13" s="24"/>
      <c r="CE13" s="20">
        <v>0</v>
      </c>
      <c r="CF13" s="20"/>
      <c r="CG13" s="20">
        <v>26.4</v>
      </c>
      <c r="CH13" s="20">
        <v>12.8</v>
      </c>
      <c r="CI13" s="20">
        <v>19.600000000000001</v>
      </c>
      <c r="CJ13" s="20">
        <v>1535.27</v>
      </c>
      <c r="CK13" s="20">
        <v>739.67</v>
      </c>
      <c r="CL13" s="20">
        <v>1137.47</v>
      </c>
      <c r="CM13" s="20">
        <v>28.1</v>
      </c>
      <c r="CN13" s="20">
        <v>17.809999999999999</v>
      </c>
      <c r="CO13" s="20">
        <v>22.96</v>
      </c>
      <c r="CP13" s="20">
        <v>3.4</v>
      </c>
      <c r="CQ13" s="20">
        <v>0.43</v>
      </c>
      <c r="CR13" s="28"/>
    </row>
    <row r="14" spans="1:96" s="20" customFormat="1" x14ac:dyDescent="0.25">
      <c r="A14" s="21" t="str">
        <f>"1/6"</f>
        <v>1/6</v>
      </c>
      <c r="B14" s="27" t="s">
        <v>169</v>
      </c>
      <c r="C14" s="23" t="str">
        <f>"40"</f>
        <v>40</v>
      </c>
      <c r="D14" s="23">
        <v>5.08</v>
      </c>
      <c r="E14" s="23">
        <v>5.08</v>
      </c>
      <c r="F14" s="23">
        <v>4.5999999999999996</v>
      </c>
      <c r="G14" s="23">
        <v>0</v>
      </c>
      <c r="H14" s="23">
        <v>0.28000000000000003</v>
      </c>
      <c r="I14" s="23">
        <v>62.783999999999999</v>
      </c>
      <c r="J14" s="23">
        <v>1.2</v>
      </c>
      <c r="K14" s="23">
        <v>0</v>
      </c>
      <c r="L14" s="23">
        <v>0</v>
      </c>
      <c r="M14" s="23">
        <v>0</v>
      </c>
      <c r="N14" s="23">
        <v>0.28000000000000003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0.4</v>
      </c>
      <c r="U14" s="23">
        <v>53.6</v>
      </c>
      <c r="V14" s="23">
        <v>56</v>
      </c>
      <c r="W14" s="23">
        <v>22</v>
      </c>
      <c r="X14" s="23">
        <v>4.8</v>
      </c>
      <c r="Y14" s="23">
        <v>76.8</v>
      </c>
      <c r="Z14" s="23">
        <v>1</v>
      </c>
      <c r="AA14" s="23">
        <v>100</v>
      </c>
      <c r="AB14" s="23">
        <v>24</v>
      </c>
      <c r="AC14" s="23">
        <v>104</v>
      </c>
      <c r="AD14" s="23">
        <v>0.24</v>
      </c>
      <c r="AE14" s="23">
        <v>0.03</v>
      </c>
      <c r="AF14" s="23">
        <v>0.18</v>
      </c>
      <c r="AG14" s="23">
        <v>0.08</v>
      </c>
      <c r="AH14" s="23">
        <v>1.44</v>
      </c>
      <c r="AI14" s="23">
        <v>0</v>
      </c>
      <c r="AJ14" s="20">
        <v>0</v>
      </c>
      <c r="AK14" s="20">
        <v>308.8</v>
      </c>
      <c r="AL14" s="20">
        <v>238.8</v>
      </c>
      <c r="AM14" s="20">
        <v>432.4</v>
      </c>
      <c r="AN14" s="20">
        <v>361.2</v>
      </c>
      <c r="AO14" s="20">
        <v>169.6</v>
      </c>
      <c r="AP14" s="20">
        <v>244</v>
      </c>
      <c r="AQ14" s="20">
        <v>81.599999999999994</v>
      </c>
      <c r="AR14" s="20">
        <v>260.8</v>
      </c>
      <c r="AS14" s="20">
        <v>284</v>
      </c>
      <c r="AT14" s="20">
        <v>314.8</v>
      </c>
      <c r="AU14" s="20">
        <v>491.6</v>
      </c>
      <c r="AV14" s="20">
        <v>136</v>
      </c>
      <c r="AW14" s="20">
        <v>166.4</v>
      </c>
      <c r="AX14" s="20">
        <v>709.2</v>
      </c>
      <c r="AY14" s="20">
        <v>5.6</v>
      </c>
      <c r="AZ14" s="20">
        <v>158.4</v>
      </c>
      <c r="BA14" s="20">
        <v>371.2</v>
      </c>
      <c r="BB14" s="20">
        <v>190.4</v>
      </c>
      <c r="BC14" s="20">
        <v>117.2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29.64</v>
      </c>
      <c r="CC14" s="24"/>
      <c r="CD14" s="24"/>
      <c r="CE14" s="20">
        <v>104</v>
      </c>
      <c r="CG14" s="20">
        <v>33.9</v>
      </c>
      <c r="CH14" s="20">
        <v>28.5</v>
      </c>
      <c r="CI14" s="20">
        <v>31.2</v>
      </c>
      <c r="CJ14" s="20">
        <v>4860</v>
      </c>
      <c r="CK14" s="20">
        <v>3105</v>
      </c>
      <c r="CL14" s="20">
        <v>3982.5</v>
      </c>
      <c r="CM14" s="20">
        <v>15</v>
      </c>
      <c r="CN14" s="20">
        <v>10.5</v>
      </c>
      <c r="CO14" s="20">
        <v>12.75</v>
      </c>
      <c r="CP14" s="20">
        <v>0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10.18</v>
      </c>
      <c r="E15" s="33">
        <v>5.08</v>
      </c>
      <c r="F15" s="33">
        <v>10.77</v>
      </c>
      <c r="G15" s="33">
        <v>6.17</v>
      </c>
      <c r="H15" s="33">
        <v>36.36</v>
      </c>
      <c r="I15" s="33">
        <v>281.02</v>
      </c>
      <c r="J15" s="33">
        <v>2.16</v>
      </c>
      <c r="K15" s="33">
        <v>2.76</v>
      </c>
      <c r="L15" s="33">
        <v>0</v>
      </c>
      <c r="M15" s="33">
        <v>0</v>
      </c>
      <c r="N15" s="33">
        <v>7.88</v>
      </c>
      <c r="O15" s="33">
        <v>26.59</v>
      </c>
      <c r="P15" s="33">
        <v>1.88</v>
      </c>
      <c r="Q15" s="33">
        <v>0</v>
      </c>
      <c r="R15" s="33">
        <v>0</v>
      </c>
      <c r="S15" s="33">
        <v>0.21</v>
      </c>
      <c r="T15" s="33">
        <v>1.75</v>
      </c>
      <c r="U15" s="33">
        <v>223</v>
      </c>
      <c r="V15" s="33">
        <v>162.12</v>
      </c>
      <c r="W15" s="33">
        <v>40.58</v>
      </c>
      <c r="X15" s="33">
        <v>42.81</v>
      </c>
      <c r="Y15" s="33">
        <v>171.27</v>
      </c>
      <c r="Z15" s="33">
        <v>2.12</v>
      </c>
      <c r="AA15" s="33">
        <v>100</v>
      </c>
      <c r="AB15" s="33">
        <v>24.33</v>
      </c>
      <c r="AC15" s="33">
        <v>104.07</v>
      </c>
      <c r="AD15" s="33">
        <v>2.61</v>
      </c>
      <c r="AE15" s="33">
        <v>0.15</v>
      </c>
      <c r="AF15" s="33">
        <v>0.2</v>
      </c>
      <c r="AG15" s="33">
        <v>0.34</v>
      </c>
      <c r="AH15" s="33">
        <v>2.85</v>
      </c>
      <c r="AI15" s="33">
        <v>0.59</v>
      </c>
      <c r="AJ15" s="34">
        <v>0</v>
      </c>
      <c r="AK15" s="34">
        <v>541.09</v>
      </c>
      <c r="AL15" s="34">
        <v>425.19</v>
      </c>
      <c r="AM15" s="34">
        <v>725.08</v>
      </c>
      <c r="AN15" s="34">
        <v>521.77</v>
      </c>
      <c r="AO15" s="34">
        <v>226.41</v>
      </c>
      <c r="AP15" s="34">
        <v>398.87</v>
      </c>
      <c r="AQ15" s="34">
        <v>155.21</v>
      </c>
      <c r="AR15" s="34">
        <v>495.37</v>
      </c>
      <c r="AS15" s="34">
        <v>474.63</v>
      </c>
      <c r="AT15" s="34">
        <v>598.15</v>
      </c>
      <c r="AU15" s="34">
        <v>817.97</v>
      </c>
      <c r="AV15" s="34">
        <v>236.96</v>
      </c>
      <c r="AW15" s="34">
        <v>520</v>
      </c>
      <c r="AX15" s="34">
        <v>1694.96</v>
      </c>
      <c r="AY15" s="34">
        <v>5.6</v>
      </c>
      <c r="AZ15" s="34">
        <v>481.47</v>
      </c>
      <c r="BA15" s="34">
        <v>582.24</v>
      </c>
      <c r="BB15" s="34">
        <v>361</v>
      </c>
      <c r="BC15" s="34">
        <v>231.69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0.01</v>
      </c>
      <c r="BJ15" s="34">
        <v>0</v>
      </c>
      <c r="BK15" s="34">
        <v>0.67</v>
      </c>
      <c r="BL15" s="34">
        <v>0</v>
      </c>
      <c r="BM15" s="34">
        <v>0.19</v>
      </c>
      <c r="BN15" s="34">
        <v>0.01</v>
      </c>
      <c r="BO15" s="34">
        <v>0.03</v>
      </c>
      <c r="BP15" s="34">
        <v>0</v>
      </c>
      <c r="BQ15" s="34">
        <v>0</v>
      </c>
      <c r="BR15" s="34">
        <v>0</v>
      </c>
      <c r="BS15" s="34">
        <v>1.64</v>
      </c>
      <c r="BT15" s="34">
        <v>0</v>
      </c>
      <c r="BU15" s="34">
        <v>0</v>
      </c>
      <c r="BV15" s="34">
        <v>3.2</v>
      </c>
      <c r="BW15" s="34">
        <v>0.02</v>
      </c>
      <c r="BX15" s="34">
        <v>0</v>
      </c>
      <c r="BY15" s="34">
        <v>0</v>
      </c>
      <c r="BZ15" s="34">
        <v>0</v>
      </c>
      <c r="CA15" s="34">
        <v>0</v>
      </c>
      <c r="CB15" s="34">
        <v>343.72</v>
      </c>
      <c r="CC15" s="25"/>
      <c r="CD15" s="25">
        <f>$I$15/$I$31*100</f>
        <v>28.058229162506485</v>
      </c>
      <c r="CE15" s="34">
        <v>104.05</v>
      </c>
      <c r="CF15" s="34"/>
      <c r="CG15" s="34">
        <v>64.61</v>
      </c>
      <c r="CH15" s="34">
        <v>45.46</v>
      </c>
      <c r="CI15" s="34">
        <v>55.03</v>
      </c>
      <c r="CJ15" s="34">
        <v>7240.73</v>
      </c>
      <c r="CK15" s="34">
        <v>4177.45</v>
      </c>
      <c r="CL15" s="34">
        <v>5709.09</v>
      </c>
      <c r="CM15" s="34">
        <v>91.29</v>
      </c>
      <c r="CN15" s="34">
        <v>58.18</v>
      </c>
      <c r="CO15" s="34">
        <v>74.73</v>
      </c>
      <c r="CP15" s="34">
        <v>7.06</v>
      </c>
      <c r="CQ15" s="34">
        <v>0.43</v>
      </c>
    </row>
    <row r="16" spans="1:96" x14ac:dyDescent="0.25">
      <c r="A16" s="21"/>
      <c r="B16" s="22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6" customFormat="1" x14ac:dyDescent="0.25">
      <c r="A17" s="21" t="str">
        <f>"8/15"</f>
        <v>8/15</v>
      </c>
      <c r="B17" s="27" t="s">
        <v>97</v>
      </c>
      <c r="C17" s="23" t="str">
        <f>"20"</f>
        <v>20</v>
      </c>
      <c r="D17" s="23">
        <v>1.32</v>
      </c>
      <c r="E17" s="23">
        <v>0</v>
      </c>
      <c r="F17" s="23">
        <v>0.13</v>
      </c>
      <c r="G17" s="23">
        <v>0.13</v>
      </c>
      <c r="H17" s="23">
        <v>9.3800000000000008</v>
      </c>
      <c r="I17" s="23">
        <v>44.780199999999994</v>
      </c>
      <c r="J17" s="23">
        <v>0</v>
      </c>
      <c r="K17" s="23">
        <v>0</v>
      </c>
      <c r="L17" s="23">
        <v>0</v>
      </c>
      <c r="M17" s="23">
        <v>0</v>
      </c>
      <c r="N17" s="23">
        <v>0.22</v>
      </c>
      <c r="O17" s="23">
        <v>9.1199999999999992</v>
      </c>
      <c r="P17" s="23">
        <v>0.04</v>
      </c>
      <c r="Q17" s="23">
        <v>0</v>
      </c>
      <c r="R17" s="23">
        <v>0</v>
      </c>
      <c r="S17" s="23">
        <v>0</v>
      </c>
      <c r="T17" s="23">
        <v>0.36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0">
        <v>0</v>
      </c>
      <c r="AK17" s="20">
        <v>63.86</v>
      </c>
      <c r="AL17" s="20">
        <v>66.47</v>
      </c>
      <c r="AM17" s="20">
        <v>101.79</v>
      </c>
      <c r="AN17" s="20">
        <v>33.76</v>
      </c>
      <c r="AO17" s="20">
        <v>20.010000000000002</v>
      </c>
      <c r="AP17" s="20">
        <v>40.020000000000003</v>
      </c>
      <c r="AQ17" s="20">
        <v>15.14</v>
      </c>
      <c r="AR17" s="20">
        <v>72.38</v>
      </c>
      <c r="AS17" s="20">
        <v>44.89</v>
      </c>
      <c r="AT17" s="20">
        <v>62.64</v>
      </c>
      <c r="AU17" s="20">
        <v>51.68</v>
      </c>
      <c r="AV17" s="20">
        <v>27.14</v>
      </c>
      <c r="AW17" s="20">
        <v>48.02</v>
      </c>
      <c r="AX17" s="20">
        <v>401.59</v>
      </c>
      <c r="AY17" s="20">
        <v>0</v>
      </c>
      <c r="AZ17" s="20">
        <v>130.85</v>
      </c>
      <c r="BA17" s="20">
        <v>56.9</v>
      </c>
      <c r="BB17" s="20">
        <v>37.76</v>
      </c>
      <c r="BC17" s="20">
        <v>29.93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0.02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0.01</v>
      </c>
      <c r="BT17" s="20">
        <v>0</v>
      </c>
      <c r="BU17" s="20">
        <v>0</v>
      </c>
      <c r="BV17" s="20">
        <v>0.06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7.82</v>
      </c>
      <c r="CC17" s="24"/>
      <c r="CD17" s="24"/>
      <c r="CE17" s="20">
        <v>0</v>
      </c>
      <c r="CF17" s="20"/>
      <c r="CG17" s="20">
        <v>0</v>
      </c>
      <c r="CH17" s="20">
        <v>0</v>
      </c>
      <c r="CI17" s="20">
        <v>0</v>
      </c>
      <c r="CJ17" s="20">
        <v>950</v>
      </c>
      <c r="CK17" s="20">
        <v>366</v>
      </c>
      <c r="CL17" s="20">
        <v>658</v>
      </c>
      <c r="CM17" s="20">
        <v>7.6</v>
      </c>
      <c r="CN17" s="20">
        <v>7.6</v>
      </c>
      <c r="CO17" s="20">
        <v>7.6</v>
      </c>
      <c r="CP17" s="20">
        <v>0</v>
      </c>
      <c r="CQ17" s="20">
        <v>0</v>
      </c>
      <c r="CR17" s="28"/>
    </row>
    <row r="18" spans="1:96" s="26" customFormat="1" x14ac:dyDescent="0.25">
      <c r="A18" s="21" t="str">
        <f>"8/16"</f>
        <v>8/16</v>
      </c>
      <c r="B18" s="27" t="s">
        <v>106</v>
      </c>
      <c r="C18" s="23" t="str">
        <f>"30"</f>
        <v>30</v>
      </c>
      <c r="D18" s="23">
        <v>1.98</v>
      </c>
      <c r="E18" s="23">
        <v>0</v>
      </c>
      <c r="F18" s="23">
        <v>0.36</v>
      </c>
      <c r="G18" s="23">
        <v>0.36</v>
      </c>
      <c r="H18" s="23">
        <v>12.51</v>
      </c>
      <c r="I18" s="23">
        <v>58.013999999999996</v>
      </c>
      <c r="J18" s="23">
        <v>0.06</v>
      </c>
      <c r="K18" s="23">
        <v>0</v>
      </c>
      <c r="L18" s="23">
        <v>0</v>
      </c>
      <c r="M18" s="23">
        <v>0</v>
      </c>
      <c r="N18" s="23">
        <v>0.36</v>
      </c>
      <c r="O18" s="23">
        <v>9.66</v>
      </c>
      <c r="P18" s="23">
        <v>2.4900000000000002</v>
      </c>
      <c r="Q18" s="23">
        <v>0</v>
      </c>
      <c r="R18" s="23">
        <v>0</v>
      </c>
      <c r="S18" s="23">
        <v>0.3</v>
      </c>
      <c r="T18" s="23">
        <v>0.75</v>
      </c>
      <c r="U18" s="23">
        <v>183</v>
      </c>
      <c r="V18" s="23">
        <v>73.5</v>
      </c>
      <c r="W18" s="23">
        <v>10.5</v>
      </c>
      <c r="X18" s="23">
        <v>14.1</v>
      </c>
      <c r="Y18" s="23">
        <v>47.4</v>
      </c>
      <c r="Z18" s="23">
        <v>1.17</v>
      </c>
      <c r="AA18" s="23">
        <v>0</v>
      </c>
      <c r="AB18" s="23">
        <v>1.5</v>
      </c>
      <c r="AC18" s="23">
        <v>0.3</v>
      </c>
      <c r="AD18" s="23">
        <v>0.42</v>
      </c>
      <c r="AE18" s="23">
        <v>0.05</v>
      </c>
      <c r="AF18" s="23">
        <v>0.02</v>
      </c>
      <c r="AG18" s="23">
        <v>0.21</v>
      </c>
      <c r="AH18" s="23">
        <v>0.6</v>
      </c>
      <c r="AI18" s="23">
        <v>0</v>
      </c>
      <c r="AJ18" s="20">
        <v>0</v>
      </c>
      <c r="AK18" s="20">
        <v>96.6</v>
      </c>
      <c r="AL18" s="20">
        <v>74.400000000000006</v>
      </c>
      <c r="AM18" s="20">
        <v>128.1</v>
      </c>
      <c r="AN18" s="20">
        <v>66.900000000000006</v>
      </c>
      <c r="AO18" s="20">
        <v>27.9</v>
      </c>
      <c r="AP18" s="20">
        <v>59.4</v>
      </c>
      <c r="AQ18" s="20">
        <v>24</v>
      </c>
      <c r="AR18" s="20">
        <v>111.3</v>
      </c>
      <c r="AS18" s="20">
        <v>89.1</v>
      </c>
      <c r="AT18" s="20">
        <v>87.3</v>
      </c>
      <c r="AU18" s="20">
        <v>139.19999999999999</v>
      </c>
      <c r="AV18" s="20">
        <v>37.200000000000003</v>
      </c>
      <c r="AW18" s="20">
        <v>93</v>
      </c>
      <c r="AX18" s="20">
        <v>467.7</v>
      </c>
      <c r="AY18" s="20">
        <v>0</v>
      </c>
      <c r="AZ18" s="20">
        <v>157.80000000000001</v>
      </c>
      <c r="BA18" s="20">
        <v>87.3</v>
      </c>
      <c r="BB18" s="20">
        <v>54</v>
      </c>
      <c r="BC18" s="20">
        <v>39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0.04</v>
      </c>
      <c r="BL18" s="20">
        <v>0</v>
      </c>
      <c r="BM18" s="20">
        <v>0</v>
      </c>
      <c r="BN18" s="20">
        <v>0.01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0.14000000000000001</v>
      </c>
      <c r="BW18" s="20">
        <v>0.02</v>
      </c>
      <c r="BX18" s="20">
        <v>0</v>
      </c>
      <c r="BY18" s="20">
        <v>0</v>
      </c>
      <c r="BZ18" s="20">
        <v>0</v>
      </c>
      <c r="CA18" s="20">
        <v>0</v>
      </c>
      <c r="CB18" s="20">
        <v>14.1</v>
      </c>
      <c r="CC18" s="24"/>
      <c r="CD18" s="24"/>
      <c r="CE18" s="20">
        <v>0.25</v>
      </c>
      <c r="CF18" s="20"/>
      <c r="CG18" s="20">
        <v>5</v>
      </c>
      <c r="CH18" s="20">
        <v>5</v>
      </c>
      <c r="CI18" s="20">
        <v>5</v>
      </c>
      <c r="CJ18" s="20">
        <v>950</v>
      </c>
      <c r="CK18" s="20">
        <v>366</v>
      </c>
      <c r="CL18" s="20">
        <v>658</v>
      </c>
      <c r="CM18" s="20">
        <v>9.5</v>
      </c>
      <c r="CN18" s="20">
        <v>7.9</v>
      </c>
      <c r="CO18" s="20">
        <v>8.6999999999999993</v>
      </c>
      <c r="CP18" s="20">
        <v>0</v>
      </c>
      <c r="CQ18" s="20">
        <v>0</v>
      </c>
      <c r="CR18" s="28"/>
    </row>
    <row r="19" spans="1:96" s="26" customFormat="1" ht="63" x14ac:dyDescent="0.25">
      <c r="A19" s="21" t="str">
        <f>"32/1"</f>
        <v>32/1</v>
      </c>
      <c r="B19" s="27" t="s">
        <v>245</v>
      </c>
      <c r="C19" s="23" t="str">
        <f>"30"</f>
        <v>30</v>
      </c>
      <c r="D19" s="23">
        <v>0.41</v>
      </c>
      <c r="E19" s="23">
        <v>0</v>
      </c>
      <c r="F19" s="23">
        <v>1.79</v>
      </c>
      <c r="G19" s="23">
        <v>1.79</v>
      </c>
      <c r="H19" s="23">
        <v>2.7</v>
      </c>
      <c r="I19" s="23">
        <v>26.959243751999995</v>
      </c>
      <c r="J19" s="23">
        <v>0.23</v>
      </c>
      <c r="K19" s="23">
        <v>1.17</v>
      </c>
      <c r="L19" s="23">
        <v>0</v>
      </c>
      <c r="M19" s="23">
        <v>0</v>
      </c>
      <c r="N19" s="23">
        <v>2.02</v>
      </c>
      <c r="O19" s="23">
        <v>0.03</v>
      </c>
      <c r="P19" s="23">
        <v>0.65</v>
      </c>
      <c r="Q19" s="23">
        <v>0</v>
      </c>
      <c r="R19" s="23">
        <v>0</v>
      </c>
      <c r="S19" s="23">
        <v>0.03</v>
      </c>
      <c r="T19" s="23">
        <v>0.44</v>
      </c>
      <c r="U19" s="23">
        <v>66.94</v>
      </c>
      <c r="V19" s="23">
        <v>67.010000000000005</v>
      </c>
      <c r="W19" s="23">
        <v>10.220000000000001</v>
      </c>
      <c r="X19" s="23">
        <v>5.79</v>
      </c>
      <c r="Y19" s="23">
        <v>11.4</v>
      </c>
      <c r="Z19" s="23">
        <v>0.37</v>
      </c>
      <c r="AA19" s="23">
        <v>0</v>
      </c>
      <c r="AB19" s="23">
        <v>2.4700000000000002</v>
      </c>
      <c r="AC19" s="23">
        <v>0.59</v>
      </c>
      <c r="AD19" s="23">
        <v>0.82</v>
      </c>
      <c r="AE19" s="23">
        <v>0</v>
      </c>
      <c r="AF19" s="23">
        <v>0.01</v>
      </c>
      <c r="AG19" s="23">
        <v>0.04</v>
      </c>
      <c r="AH19" s="23">
        <v>0.12</v>
      </c>
      <c r="AI19" s="23">
        <v>0.57999999999999996</v>
      </c>
      <c r="AJ19" s="20">
        <v>0</v>
      </c>
      <c r="AK19" s="20">
        <v>14.64</v>
      </c>
      <c r="AL19" s="20">
        <v>16.57</v>
      </c>
      <c r="AM19" s="20">
        <v>18.510000000000002</v>
      </c>
      <c r="AN19" s="20">
        <v>25.41</v>
      </c>
      <c r="AO19" s="20">
        <v>5.52</v>
      </c>
      <c r="AP19" s="20">
        <v>14.64</v>
      </c>
      <c r="AQ19" s="20">
        <v>3.59</v>
      </c>
      <c r="AR19" s="20">
        <v>12.43</v>
      </c>
      <c r="AS19" s="20">
        <v>11.05</v>
      </c>
      <c r="AT19" s="20">
        <v>20.16</v>
      </c>
      <c r="AU19" s="20">
        <v>90.6</v>
      </c>
      <c r="AV19" s="20">
        <v>3.87</v>
      </c>
      <c r="AW19" s="20">
        <v>10.5</v>
      </c>
      <c r="AX19" s="20">
        <v>75.69</v>
      </c>
      <c r="AY19" s="20">
        <v>0</v>
      </c>
      <c r="AZ19" s="20">
        <v>12.98</v>
      </c>
      <c r="BA19" s="20">
        <v>17.399999999999999</v>
      </c>
      <c r="BB19" s="20">
        <v>13.81</v>
      </c>
      <c r="BC19" s="20">
        <v>4.1399999999999997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0.11</v>
      </c>
      <c r="BL19" s="20">
        <v>0</v>
      </c>
      <c r="BM19" s="20">
        <v>7.0000000000000007E-2</v>
      </c>
      <c r="BN19" s="20">
        <v>0.01</v>
      </c>
      <c r="BO19" s="20">
        <v>0.01</v>
      </c>
      <c r="BP19" s="20">
        <v>0</v>
      </c>
      <c r="BQ19" s="20">
        <v>0</v>
      </c>
      <c r="BR19" s="20">
        <v>0</v>
      </c>
      <c r="BS19" s="20">
        <v>0.42</v>
      </c>
      <c r="BT19" s="20">
        <v>0</v>
      </c>
      <c r="BU19" s="20">
        <v>0</v>
      </c>
      <c r="BV19" s="20">
        <v>1.04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25.52</v>
      </c>
      <c r="CC19" s="24"/>
      <c r="CD19" s="24"/>
      <c r="CE19" s="20">
        <v>0.41</v>
      </c>
      <c r="CF19" s="20"/>
      <c r="CG19" s="20">
        <v>16.3</v>
      </c>
      <c r="CH19" s="20">
        <v>10.19</v>
      </c>
      <c r="CI19" s="20">
        <v>13.24</v>
      </c>
      <c r="CJ19" s="20">
        <v>512.59</v>
      </c>
      <c r="CK19" s="20">
        <v>122.63</v>
      </c>
      <c r="CL19" s="20">
        <v>317.61</v>
      </c>
      <c r="CM19" s="20">
        <v>2.46</v>
      </c>
      <c r="CN19" s="20">
        <v>1.56</v>
      </c>
      <c r="CO19" s="20">
        <v>2.0099999999999998</v>
      </c>
      <c r="CP19" s="20">
        <v>0</v>
      </c>
      <c r="CQ19" s="20">
        <v>0.15</v>
      </c>
      <c r="CR19" s="28"/>
    </row>
    <row r="20" spans="1:96" s="26" customFormat="1" x14ac:dyDescent="0.25">
      <c r="A20" s="21" t="str">
        <f>"9/2"</f>
        <v>9/2</v>
      </c>
      <c r="B20" s="27" t="s">
        <v>246</v>
      </c>
      <c r="C20" s="23" t="str">
        <f>"150"</f>
        <v>150</v>
      </c>
      <c r="D20" s="23">
        <v>1.08</v>
      </c>
      <c r="E20" s="23">
        <v>0</v>
      </c>
      <c r="F20" s="23">
        <v>3.19</v>
      </c>
      <c r="G20" s="23">
        <v>3.18</v>
      </c>
      <c r="H20" s="23">
        <v>8.0299999999999994</v>
      </c>
      <c r="I20" s="23">
        <v>63.878976000000009</v>
      </c>
      <c r="J20" s="23">
        <v>0.68</v>
      </c>
      <c r="K20" s="23">
        <v>1.95</v>
      </c>
      <c r="L20" s="23">
        <v>0</v>
      </c>
      <c r="M20" s="23">
        <v>0</v>
      </c>
      <c r="N20" s="23">
        <v>2.0499999999999998</v>
      </c>
      <c r="O20" s="23">
        <v>4.95</v>
      </c>
      <c r="P20" s="23">
        <v>1.03</v>
      </c>
      <c r="Q20" s="23">
        <v>0</v>
      </c>
      <c r="R20" s="23">
        <v>0</v>
      </c>
      <c r="S20" s="23">
        <v>0.21</v>
      </c>
      <c r="T20" s="23">
        <v>1.27</v>
      </c>
      <c r="U20" s="23">
        <v>222</v>
      </c>
      <c r="V20" s="23">
        <v>229.18</v>
      </c>
      <c r="W20" s="23">
        <v>13.59</v>
      </c>
      <c r="X20" s="23">
        <v>13.66</v>
      </c>
      <c r="Y20" s="23">
        <v>32.17</v>
      </c>
      <c r="Z20" s="23">
        <v>0.48</v>
      </c>
      <c r="AA20" s="23">
        <v>1.8</v>
      </c>
      <c r="AB20" s="23">
        <v>1160.8800000000001</v>
      </c>
      <c r="AC20" s="23">
        <v>244.74</v>
      </c>
      <c r="AD20" s="23">
        <v>1.44</v>
      </c>
      <c r="AE20" s="23">
        <v>0.04</v>
      </c>
      <c r="AF20" s="23">
        <v>0.03</v>
      </c>
      <c r="AG20" s="23">
        <v>0.49</v>
      </c>
      <c r="AH20" s="23">
        <v>0.86</v>
      </c>
      <c r="AI20" s="23">
        <v>3.66</v>
      </c>
      <c r="AJ20" s="20">
        <v>0</v>
      </c>
      <c r="AK20" s="20">
        <v>44.78</v>
      </c>
      <c r="AL20" s="20">
        <v>41.32</v>
      </c>
      <c r="AM20" s="20">
        <v>71.150000000000006</v>
      </c>
      <c r="AN20" s="20">
        <v>73.95</v>
      </c>
      <c r="AO20" s="20">
        <v>19.43</v>
      </c>
      <c r="AP20" s="20">
        <v>43.15</v>
      </c>
      <c r="AQ20" s="20">
        <v>14.52</v>
      </c>
      <c r="AR20" s="20">
        <v>41.46</v>
      </c>
      <c r="AS20" s="20">
        <v>57.56</v>
      </c>
      <c r="AT20" s="20">
        <v>89.32</v>
      </c>
      <c r="AU20" s="20">
        <v>92.61</v>
      </c>
      <c r="AV20" s="20">
        <v>26.58</v>
      </c>
      <c r="AW20" s="20">
        <v>44.95</v>
      </c>
      <c r="AX20" s="20">
        <v>194.31</v>
      </c>
      <c r="AY20" s="20">
        <v>0</v>
      </c>
      <c r="AZ20" s="20">
        <v>37.76</v>
      </c>
      <c r="BA20" s="20">
        <v>37.729999999999997</v>
      </c>
      <c r="BB20" s="20">
        <v>31.9</v>
      </c>
      <c r="BC20" s="20">
        <v>14.1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0.19</v>
      </c>
      <c r="BL20" s="20">
        <v>0</v>
      </c>
      <c r="BM20" s="20">
        <v>0.11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0.68</v>
      </c>
      <c r="BT20" s="20">
        <v>0</v>
      </c>
      <c r="BU20" s="20">
        <v>0</v>
      </c>
      <c r="BV20" s="20">
        <v>1.81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169.7</v>
      </c>
      <c r="CC20" s="24"/>
      <c r="CD20" s="24"/>
      <c r="CE20" s="20">
        <v>195.28</v>
      </c>
      <c r="CF20" s="20"/>
      <c r="CG20" s="20">
        <v>7.01</v>
      </c>
      <c r="CH20" s="20">
        <v>4.57</v>
      </c>
      <c r="CI20" s="20">
        <v>5.79</v>
      </c>
      <c r="CJ20" s="20">
        <v>249.04</v>
      </c>
      <c r="CK20" s="20">
        <v>115.11</v>
      </c>
      <c r="CL20" s="20">
        <v>182.07</v>
      </c>
      <c r="CM20" s="20">
        <v>13.08</v>
      </c>
      <c r="CN20" s="20">
        <v>6.57</v>
      </c>
      <c r="CO20" s="20">
        <v>9.82</v>
      </c>
      <c r="CP20" s="20">
        <v>0</v>
      </c>
      <c r="CQ20" s="20">
        <v>0.3</v>
      </c>
      <c r="CR20" s="28"/>
    </row>
    <row r="21" spans="1:96" s="26" customFormat="1" ht="31.5" x14ac:dyDescent="0.25">
      <c r="A21" s="21" t="str">
        <f>"46/3"</f>
        <v>46/3</v>
      </c>
      <c r="B21" s="27" t="s">
        <v>172</v>
      </c>
      <c r="C21" s="23" t="str">
        <f>"130"</f>
        <v>130</v>
      </c>
      <c r="D21" s="23">
        <v>4.57</v>
      </c>
      <c r="E21" s="23">
        <v>0</v>
      </c>
      <c r="F21" s="23">
        <v>3.36</v>
      </c>
      <c r="G21" s="23">
        <v>3.82</v>
      </c>
      <c r="H21" s="23">
        <v>29.52</v>
      </c>
      <c r="I21" s="23">
        <v>166.2237174</v>
      </c>
      <c r="J21" s="23">
        <v>0.49</v>
      </c>
      <c r="K21" s="23">
        <v>2.11</v>
      </c>
      <c r="L21" s="23">
        <v>0</v>
      </c>
      <c r="M21" s="23">
        <v>0</v>
      </c>
      <c r="N21" s="23">
        <v>0.8</v>
      </c>
      <c r="O21" s="23">
        <v>27.23</v>
      </c>
      <c r="P21" s="23">
        <v>1.49</v>
      </c>
      <c r="Q21" s="23">
        <v>0</v>
      </c>
      <c r="R21" s="23">
        <v>0</v>
      </c>
      <c r="S21" s="23">
        <v>0</v>
      </c>
      <c r="T21" s="23">
        <v>0.55000000000000004</v>
      </c>
      <c r="U21" s="23">
        <v>127.13</v>
      </c>
      <c r="V21" s="23">
        <v>47.87</v>
      </c>
      <c r="W21" s="23">
        <v>8.44</v>
      </c>
      <c r="X21" s="23">
        <v>6.21</v>
      </c>
      <c r="Y21" s="23">
        <v>33.72</v>
      </c>
      <c r="Z21" s="23">
        <v>0.62</v>
      </c>
      <c r="AA21" s="23">
        <v>0</v>
      </c>
      <c r="AB21" s="23">
        <v>0</v>
      </c>
      <c r="AC21" s="23">
        <v>0</v>
      </c>
      <c r="AD21" s="23">
        <v>2.09</v>
      </c>
      <c r="AE21" s="23">
        <v>0.05</v>
      </c>
      <c r="AF21" s="23">
        <v>0.01</v>
      </c>
      <c r="AG21" s="23">
        <v>0.42</v>
      </c>
      <c r="AH21" s="23">
        <v>1.28</v>
      </c>
      <c r="AI21" s="23">
        <v>0</v>
      </c>
      <c r="AJ21" s="20">
        <v>0</v>
      </c>
      <c r="AK21" s="20">
        <v>197.77</v>
      </c>
      <c r="AL21" s="20">
        <v>180.73</v>
      </c>
      <c r="AM21" s="20">
        <v>338.62</v>
      </c>
      <c r="AN21" s="20">
        <v>105.12</v>
      </c>
      <c r="AO21" s="20">
        <v>64.400000000000006</v>
      </c>
      <c r="AP21" s="20">
        <v>130.46</v>
      </c>
      <c r="AQ21" s="20">
        <v>41.96</v>
      </c>
      <c r="AR21" s="20">
        <v>210.23</v>
      </c>
      <c r="AS21" s="20">
        <v>138.77000000000001</v>
      </c>
      <c r="AT21" s="20">
        <v>167.85</v>
      </c>
      <c r="AU21" s="20">
        <v>142.93</v>
      </c>
      <c r="AV21" s="20">
        <v>83.93</v>
      </c>
      <c r="AW21" s="20">
        <v>147.08000000000001</v>
      </c>
      <c r="AX21" s="20">
        <v>1293.8</v>
      </c>
      <c r="AY21" s="20">
        <v>0</v>
      </c>
      <c r="AZ21" s="20">
        <v>407.59</v>
      </c>
      <c r="BA21" s="20">
        <v>210.23</v>
      </c>
      <c r="BB21" s="20">
        <v>105.12</v>
      </c>
      <c r="BC21" s="20">
        <v>83.93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0.25</v>
      </c>
      <c r="BL21" s="20">
        <v>0</v>
      </c>
      <c r="BM21" s="20">
        <v>0.12</v>
      </c>
      <c r="BN21" s="20">
        <v>0.01</v>
      </c>
      <c r="BO21" s="20">
        <v>0.02</v>
      </c>
      <c r="BP21" s="20">
        <v>0</v>
      </c>
      <c r="BQ21" s="20">
        <v>0</v>
      </c>
      <c r="BR21" s="20">
        <v>0</v>
      </c>
      <c r="BS21" s="20">
        <v>0.68</v>
      </c>
      <c r="BT21" s="20">
        <v>0</v>
      </c>
      <c r="BU21" s="20">
        <v>0</v>
      </c>
      <c r="BV21" s="20">
        <v>2.1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5.75</v>
      </c>
      <c r="CC21" s="24"/>
      <c r="CD21" s="24"/>
      <c r="CE21" s="20">
        <v>0</v>
      </c>
      <c r="CF21" s="20"/>
      <c r="CG21" s="20">
        <v>6.31</v>
      </c>
      <c r="CH21" s="20">
        <v>3.31</v>
      </c>
      <c r="CI21" s="20">
        <v>4.8099999999999996</v>
      </c>
      <c r="CJ21" s="20">
        <v>144.93</v>
      </c>
      <c r="CK21" s="20">
        <v>144.93</v>
      </c>
      <c r="CL21" s="20">
        <v>144.93</v>
      </c>
      <c r="CM21" s="20">
        <v>3.49</v>
      </c>
      <c r="CN21" s="20">
        <v>1.77</v>
      </c>
      <c r="CO21" s="20">
        <v>2.63</v>
      </c>
      <c r="CP21" s="20">
        <v>0</v>
      </c>
      <c r="CQ21" s="20">
        <v>0.33</v>
      </c>
      <c r="CR21" s="28"/>
    </row>
    <row r="22" spans="1:96" s="26" customFormat="1" ht="31.5" x14ac:dyDescent="0.25">
      <c r="A22" s="21" t="str">
        <f>"4/10"</f>
        <v>4/10</v>
      </c>
      <c r="B22" s="27" t="s">
        <v>247</v>
      </c>
      <c r="C22" s="23" t="str">
        <f>"150"</f>
        <v>150</v>
      </c>
      <c r="D22" s="23">
        <v>0.18</v>
      </c>
      <c r="E22" s="23">
        <v>0</v>
      </c>
      <c r="F22" s="23">
        <v>0.12</v>
      </c>
      <c r="G22" s="23">
        <v>0.12</v>
      </c>
      <c r="H22" s="23">
        <v>13.26</v>
      </c>
      <c r="I22" s="23">
        <v>51.840915000000003</v>
      </c>
      <c r="J22" s="23">
        <v>0.03</v>
      </c>
      <c r="K22" s="23">
        <v>0</v>
      </c>
      <c r="L22" s="23">
        <v>0</v>
      </c>
      <c r="M22" s="23">
        <v>0</v>
      </c>
      <c r="N22" s="23">
        <v>12.41</v>
      </c>
      <c r="O22" s="23">
        <v>0.23</v>
      </c>
      <c r="P22" s="23">
        <v>0.62</v>
      </c>
      <c r="Q22" s="23">
        <v>0</v>
      </c>
      <c r="R22" s="23">
        <v>0</v>
      </c>
      <c r="S22" s="23">
        <v>0.24</v>
      </c>
      <c r="T22" s="23">
        <v>0.27</v>
      </c>
      <c r="U22" s="23">
        <v>7.8</v>
      </c>
      <c r="V22" s="23">
        <v>82.79</v>
      </c>
      <c r="W22" s="23">
        <v>4.87</v>
      </c>
      <c r="X22" s="23">
        <v>2.57</v>
      </c>
      <c r="Y22" s="23">
        <v>3.07</v>
      </c>
      <c r="Z22" s="23">
        <v>0.66</v>
      </c>
      <c r="AA22" s="23">
        <v>0</v>
      </c>
      <c r="AB22" s="23">
        <v>8.1</v>
      </c>
      <c r="AC22" s="23">
        <v>1.5</v>
      </c>
      <c r="AD22" s="23">
        <v>0.06</v>
      </c>
      <c r="AE22" s="23">
        <v>0.01</v>
      </c>
      <c r="AF22" s="23">
        <v>0.01</v>
      </c>
      <c r="AG22" s="23">
        <v>0.08</v>
      </c>
      <c r="AH22" s="23">
        <v>0.12</v>
      </c>
      <c r="AI22" s="23">
        <v>1.2</v>
      </c>
      <c r="AJ22" s="20">
        <v>0</v>
      </c>
      <c r="AK22" s="20">
        <v>3.53</v>
      </c>
      <c r="AL22" s="20">
        <v>3.82</v>
      </c>
      <c r="AM22" s="20">
        <v>5.59</v>
      </c>
      <c r="AN22" s="20">
        <v>5.29</v>
      </c>
      <c r="AO22" s="20">
        <v>0.88</v>
      </c>
      <c r="AP22" s="20">
        <v>3.23</v>
      </c>
      <c r="AQ22" s="20">
        <v>0.88</v>
      </c>
      <c r="AR22" s="20">
        <v>2.65</v>
      </c>
      <c r="AS22" s="20">
        <v>5</v>
      </c>
      <c r="AT22" s="20">
        <v>2.94</v>
      </c>
      <c r="AU22" s="20">
        <v>22.93</v>
      </c>
      <c r="AV22" s="20">
        <v>2.06</v>
      </c>
      <c r="AW22" s="20">
        <v>4.12</v>
      </c>
      <c r="AX22" s="20">
        <v>12.35</v>
      </c>
      <c r="AY22" s="20">
        <v>0</v>
      </c>
      <c r="AZ22" s="20">
        <v>3.82</v>
      </c>
      <c r="BA22" s="20">
        <v>4.7</v>
      </c>
      <c r="BB22" s="20">
        <v>1.76</v>
      </c>
      <c r="BC22" s="20">
        <v>1.47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184.11</v>
      </c>
      <c r="CC22" s="24"/>
      <c r="CD22" s="24"/>
      <c r="CE22" s="20">
        <v>1.35</v>
      </c>
      <c r="CF22" s="20"/>
      <c r="CG22" s="20">
        <v>1.68</v>
      </c>
      <c r="CH22" s="20">
        <v>1.59</v>
      </c>
      <c r="CI22" s="20">
        <v>1.63</v>
      </c>
      <c r="CJ22" s="20">
        <v>172.5</v>
      </c>
      <c r="CK22" s="20">
        <v>77.03</v>
      </c>
      <c r="CL22" s="20">
        <v>124.76</v>
      </c>
      <c r="CM22" s="20">
        <v>19.63</v>
      </c>
      <c r="CN22" s="20">
        <v>13.96</v>
      </c>
      <c r="CO22" s="20">
        <v>16.79</v>
      </c>
      <c r="CP22" s="20">
        <v>7.5</v>
      </c>
      <c r="CQ22" s="20">
        <v>0</v>
      </c>
      <c r="CR22" s="28"/>
    </row>
    <row r="23" spans="1:96" s="20" customFormat="1" ht="31.5" x14ac:dyDescent="0.25">
      <c r="A23" s="21" t="str">
        <f>"19/7"</f>
        <v>19/7</v>
      </c>
      <c r="B23" s="27" t="s">
        <v>248</v>
      </c>
      <c r="C23" s="23" t="str">
        <f>"60"</f>
        <v>60</v>
      </c>
      <c r="D23" s="23">
        <v>5.64</v>
      </c>
      <c r="E23" s="23">
        <v>5.1100000000000003</v>
      </c>
      <c r="F23" s="23">
        <v>2.52</v>
      </c>
      <c r="G23" s="23">
        <v>0.9</v>
      </c>
      <c r="H23" s="23">
        <v>4.5999999999999996</v>
      </c>
      <c r="I23" s="23">
        <v>63.332676923076924</v>
      </c>
      <c r="J23" s="23">
        <v>0.43</v>
      </c>
      <c r="K23" s="23">
        <v>0.6</v>
      </c>
      <c r="L23" s="23">
        <v>0</v>
      </c>
      <c r="M23" s="23">
        <v>0</v>
      </c>
      <c r="N23" s="23">
        <v>0.42</v>
      </c>
      <c r="O23" s="23">
        <v>3.86</v>
      </c>
      <c r="P23" s="23">
        <v>0.32</v>
      </c>
      <c r="Q23" s="23">
        <v>0</v>
      </c>
      <c r="R23" s="23">
        <v>0</v>
      </c>
      <c r="S23" s="23">
        <v>0.01</v>
      </c>
      <c r="T23" s="23">
        <v>0.64</v>
      </c>
      <c r="U23" s="23">
        <v>43.69</v>
      </c>
      <c r="V23" s="23">
        <v>53.61</v>
      </c>
      <c r="W23" s="23">
        <v>5.61</v>
      </c>
      <c r="X23" s="23">
        <v>4.21</v>
      </c>
      <c r="Y23" s="23">
        <v>38.520000000000003</v>
      </c>
      <c r="Z23" s="23">
        <v>0.2</v>
      </c>
      <c r="AA23" s="23">
        <v>5.4</v>
      </c>
      <c r="AB23" s="23">
        <v>0</v>
      </c>
      <c r="AC23" s="23">
        <v>8.31</v>
      </c>
      <c r="AD23" s="23">
        <v>0.89</v>
      </c>
      <c r="AE23" s="23">
        <v>0.04</v>
      </c>
      <c r="AF23" s="23">
        <v>0.03</v>
      </c>
      <c r="AG23" s="23">
        <v>0.93</v>
      </c>
      <c r="AH23" s="23">
        <v>2.44</v>
      </c>
      <c r="AI23" s="23">
        <v>7.0000000000000007E-2</v>
      </c>
      <c r="AJ23" s="20">
        <v>0</v>
      </c>
      <c r="AK23" s="20">
        <v>328.94</v>
      </c>
      <c r="AL23" s="20">
        <v>253.3</v>
      </c>
      <c r="AM23" s="20">
        <v>463.77</v>
      </c>
      <c r="AN23" s="20">
        <v>515.08000000000004</v>
      </c>
      <c r="AO23" s="20">
        <v>143.57</v>
      </c>
      <c r="AP23" s="20">
        <v>295.95</v>
      </c>
      <c r="AQ23" s="20">
        <v>58.57</v>
      </c>
      <c r="AR23" s="20">
        <v>22.76</v>
      </c>
      <c r="AS23" s="20">
        <v>17.45</v>
      </c>
      <c r="AT23" s="20">
        <v>21.77</v>
      </c>
      <c r="AU23" s="20">
        <v>20.27</v>
      </c>
      <c r="AV23" s="20">
        <v>228.05</v>
      </c>
      <c r="AW23" s="20">
        <v>16.95</v>
      </c>
      <c r="AX23" s="20">
        <v>122.3</v>
      </c>
      <c r="AY23" s="20">
        <v>0</v>
      </c>
      <c r="AZ23" s="20">
        <v>37.72</v>
      </c>
      <c r="BA23" s="20">
        <v>22.1</v>
      </c>
      <c r="BB23" s="20">
        <v>13.28</v>
      </c>
      <c r="BC23" s="20">
        <v>8.9700000000000006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0.06</v>
      </c>
      <c r="BL23" s="20">
        <v>0</v>
      </c>
      <c r="BM23" s="20">
        <v>0.04</v>
      </c>
      <c r="BN23" s="20">
        <v>0</v>
      </c>
      <c r="BO23" s="20">
        <v>0.01</v>
      </c>
      <c r="BP23" s="20">
        <v>0</v>
      </c>
      <c r="BQ23" s="20">
        <v>0</v>
      </c>
      <c r="BR23" s="20">
        <v>0</v>
      </c>
      <c r="BS23" s="20">
        <v>0.21</v>
      </c>
      <c r="BT23" s="20">
        <v>0</v>
      </c>
      <c r="BU23" s="20">
        <v>0</v>
      </c>
      <c r="BV23" s="20">
        <v>0.51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54.63</v>
      </c>
      <c r="CC23" s="24"/>
      <c r="CD23" s="24"/>
      <c r="CE23" s="20">
        <v>5.4</v>
      </c>
      <c r="CG23" s="20">
        <v>51.04</v>
      </c>
      <c r="CH23" s="20">
        <v>10.4</v>
      </c>
      <c r="CI23" s="20">
        <v>30.72</v>
      </c>
      <c r="CJ23" s="20">
        <v>556.17999999999995</v>
      </c>
      <c r="CK23" s="20">
        <v>194.45</v>
      </c>
      <c r="CL23" s="20">
        <v>375.32</v>
      </c>
      <c r="CM23" s="20">
        <v>7.54</v>
      </c>
      <c r="CN23" s="20">
        <v>4.29</v>
      </c>
      <c r="CO23" s="20">
        <v>5.95</v>
      </c>
      <c r="CP23" s="20">
        <v>0</v>
      </c>
      <c r="CQ23" s="20">
        <v>0.23</v>
      </c>
      <c r="CR23" s="29"/>
    </row>
    <row r="24" spans="1:96" s="30" customFormat="1" x14ac:dyDescent="0.25">
      <c r="A24" s="31"/>
      <c r="B24" s="32" t="s">
        <v>112</v>
      </c>
      <c r="C24" s="33"/>
      <c r="D24" s="33">
        <v>15.2</v>
      </c>
      <c r="E24" s="33">
        <v>5.1100000000000003</v>
      </c>
      <c r="F24" s="33">
        <v>11.47</v>
      </c>
      <c r="G24" s="33">
        <v>10.3</v>
      </c>
      <c r="H24" s="33">
        <v>80.010000000000005</v>
      </c>
      <c r="I24" s="33">
        <v>475.03</v>
      </c>
      <c r="J24" s="33">
        <v>1.92</v>
      </c>
      <c r="K24" s="33">
        <v>5.83</v>
      </c>
      <c r="L24" s="33">
        <v>0</v>
      </c>
      <c r="M24" s="33">
        <v>0</v>
      </c>
      <c r="N24" s="33">
        <v>18.29</v>
      </c>
      <c r="O24" s="33">
        <v>55.07</v>
      </c>
      <c r="P24" s="33">
        <v>6.65</v>
      </c>
      <c r="Q24" s="33">
        <v>0</v>
      </c>
      <c r="R24" s="33">
        <v>0</v>
      </c>
      <c r="S24" s="33">
        <v>0.79</v>
      </c>
      <c r="T24" s="33">
        <v>4.2699999999999996</v>
      </c>
      <c r="U24" s="33">
        <v>650.55999999999995</v>
      </c>
      <c r="V24" s="33">
        <v>553.95000000000005</v>
      </c>
      <c r="W24" s="33">
        <v>53.24</v>
      </c>
      <c r="X24" s="33">
        <v>46.53</v>
      </c>
      <c r="Y24" s="33">
        <v>166.28</v>
      </c>
      <c r="Z24" s="33">
        <v>3.51</v>
      </c>
      <c r="AA24" s="33">
        <v>7.2</v>
      </c>
      <c r="AB24" s="33">
        <v>1172.95</v>
      </c>
      <c r="AC24" s="33">
        <v>255.44</v>
      </c>
      <c r="AD24" s="33">
        <v>5.73</v>
      </c>
      <c r="AE24" s="33">
        <v>0.2</v>
      </c>
      <c r="AF24" s="33">
        <v>0.11</v>
      </c>
      <c r="AG24" s="33">
        <v>2.1800000000000002</v>
      </c>
      <c r="AH24" s="33">
        <v>5.42</v>
      </c>
      <c r="AI24" s="33">
        <v>5.52</v>
      </c>
      <c r="AJ24" s="34">
        <v>0</v>
      </c>
      <c r="AK24" s="34">
        <v>750.11</v>
      </c>
      <c r="AL24" s="34">
        <v>636.62</v>
      </c>
      <c r="AM24" s="34">
        <v>1127.52</v>
      </c>
      <c r="AN24" s="34">
        <v>825.5</v>
      </c>
      <c r="AO24" s="34">
        <v>281.72000000000003</v>
      </c>
      <c r="AP24" s="34">
        <v>586.86</v>
      </c>
      <c r="AQ24" s="34">
        <v>158.66999999999999</v>
      </c>
      <c r="AR24" s="34">
        <v>473.21</v>
      </c>
      <c r="AS24" s="34">
        <v>363.82</v>
      </c>
      <c r="AT24" s="34">
        <v>451.99</v>
      </c>
      <c r="AU24" s="34">
        <v>560.23</v>
      </c>
      <c r="AV24" s="34">
        <v>408.83</v>
      </c>
      <c r="AW24" s="34">
        <v>364.62</v>
      </c>
      <c r="AX24" s="34">
        <v>2567.7399999999998</v>
      </c>
      <c r="AY24" s="34">
        <v>0</v>
      </c>
      <c r="AZ24" s="34">
        <v>788.52</v>
      </c>
      <c r="BA24" s="34">
        <v>436.37</v>
      </c>
      <c r="BB24" s="34">
        <v>257.62</v>
      </c>
      <c r="BC24" s="34">
        <v>181.54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0.66</v>
      </c>
      <c r="BL24" s="34">
        <v>0</v>
      </c>
      <c r="BM24" s="34">
        <v>0.35</v>
      </c>
      <c r="BN24" s="34">
        <v>0.03</v>
      </c>
      <c r="BO24" s="34">
        <v>0.06</v>
      </c>
      <c r="BP24" s="34">
        <v>0</v>
      </c>
      <c r="BQ24" s="34">
        <v>0</v>
      </c>
      <c r="BR24" s="34">
        <v>0.01</v>
      </c>
      <c r="BS24" s="34">
        <v>2.0299999999999998</v>
      </c>
      <c r="BT24" s="34">
        <v>0</v>
      </c>
      <c r="BU24" s="34">
        <v>0</v>
      </c>
      <c r="BV24" s="34">
        <v>5.66</v>
      </c>
      <c r="BW24" s="34">
        <v>0.03</v>
      </c>
      <c r="BX24" s="34">
        <v>0</v>
      </c>
      <c r="BY24" s="34">
        <v>0</v>
      </c>
      <c r="BZ24" s="34">
        <v>0</v>
      </c>
      <c r="CA24" s="34">
        <v>0</v>
      </c>
      <c r="CB24" s="34">
        <v>461.63</v>
      </c>
      <c r="CC24" s="25"/>
      <c r="CD24" s="25">
        <f>$I$24/$I$31*100</f>
        <v>47.429010743240546</v>
      </c>
      <c r="CE24" s="34">
        <v>202.69</v>
      </c>
      <c r="CF24" s="34"/>
      <c r="CG24" s="34">
        <v>87.33</v>
      </c>
      <c r="CH24" s="34">
        <v>35.049999999999997</v>
      </c>
      <c r="CI24" s="34">
        <v>61.19</v>
      </c>
      <c r="CJ24" s="34">
        <v>3535.24</v>
      </c>
      <c r="CK24" s="34">
        <v>1386.14</v>
      </c>
      <c r="CL24" s="34">
        <v>2460.69</v>
      </c>
      <c r="CM24" s="34">
        <v>63.29</v>
      </c>
      <c r="CN24" s="34">
        <v>43.64</v>
      </c>
      <c r="CO24" s="34">
        <v>53.5</v>
      </c>
      <c r="CP24" s="34">
        <v>7.5</v>
      </c>
      <c r="CQ24" s="34">
        <v>1.01</v>
      </c>
    </row>
    <row r="25" spans="1:96" x14ac:dyDescent="0.25">
      <c r="A25" s="21"/>
      <c r="B25" s="22" t="s">
        <v>113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4"/>
      <c r="CD25" s="24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</row>
    <row r="26" spans="1:96" s="26" customFormat="1" x14ac:dyDescent="0.25">
      <c r="A26" s="21" t="str">
        <f>"8/15"</f>
        <v>8/15</v>
      </c>
      <c r="B26" s="27" t="s">
        <v>97</v>
      </c>
      <c r="C26" s="23" t="str">
        <f>"20"</f>
        <v>20</v>
      </c>
      <c r="D26" s="23">
        <v>1.32</v>
      </c>
      <c r="E26" s="23">
        <v>0</v>
      </c>
      <c r="F26" s="23">
        <v>0.13</v>
      </c>
      <c r="G26" s="23">
        <v>0.13</v>
      </c>
      <c r="H26" s="23">
        <v>9.3800000000000008</v>
      </c>
      <c r="I26" s="23">
        <v>44.780199999999994</v>
      </c>
      <c r="J26" s="23">
        <v>0</v>
      </c>
      <c r="K26" s="23">
        <v>0</v>
      </c>
      <c r="L26" s="23">
        <v>0</v>
      </c>
      <c r="M26" s="23">
        <v>0</v>
      </c>
      <c r="N26" s="23">
        <v>0.22</v>
      </c>
      <c r="O26" s="23">
        <v>9.1199999999999992</v>
      </c>
      <c r="P26" s="23">
        <v>0.04</v>
      </c>
      <c r="Q26" s="23">
        <v>0</v>
      </c>
      <c r="R26" s="23">
        <v>0</v>
      </c>
      <c r="S26" s="23">
        <v>0</v>
      </c>
      <c r="T26" s="23">
        <v>0.36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0">
        <v>0</v>
      </c>
      <c r="AK26" s="20">
        <v>63.86</v>
      </c>
      <c r="AL26" s="20">
        <v>66.47</v>
      </c>
      <c r="AM26" s="20">
        <v>101.79</v>
      </c>
      <c r="AN26" s="20">
        <v>33.76</v>
      </c>
      <c r="AO26" s="20">
        <v>20.010000000000002</v>
      </c>
      <c r="AP26" s="20">
        <v>40.020000000000003</v>
      </c>
      <c r="AQ26" s="20">
        <v>15.14</v>
      </c>
      <c r="AR26" s="20">
        <v>72.38</v>
      </c>
      <c r="AS26" s="20">
        <v>44.89</v>
      </c>
      <c r="AT26" s="20">
        <v>62.64</v>
      </c>
      <c r="AU26" s="20">
        <v>51.68</v>
      </c>
      <c r="AV26" s="20">
        <v>27.14</v>
      </c>
      <c r="AW26" s="20">
        <v>48.02</v>
      </c>
      <c r="AX26" s="20">
        <v>401.59</v>
      </c>
      <c r="AY26" s="20">
        <v>0</v>
      </c>
      <c r="AZ26" s="20">
        <v>130.85</v>
      </c>
      <c r="BA26" s="20">
        <v>56.9</v>
      </c>
      <c r="BB26" s="20">
        <v>37.76</v>
      </c>
      <c r="BC26" s="20">
        <v>29.93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0.02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0.01</v>
      </c>
      <c r="BT26" s="20">
        <v>0</v>
      </c>
      <c r="BU26" s="20">
        <v>0</v>
      </c>
      <c r="BV26" s="20">
        <v>0.06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7.82</v>
      </c>
      <c r="CC26" s="24"/>
      <c r="CD26" s="24"/>
      <c r="CE26" s="20">
        <v>0</v>
      </c>
      <c r="CF26" s="20"/>
      <c r="CG26" s="20">
        <v>0</v>
      </c>
      <c r="CH26" s="20">
        <v>0</v>
      </c>
      <c r="CI26" s="20">
        <v>0</v>
      </c>
      <c r="CJ26" s="20">
        <v>2850</v>
      </c>
      <c r="CK26" s="20">
        <v>1098</v>
      </c>
      <c r="CL26" s="20">
        <v>1974</v>
      </c>
      <c r="CM26" s="20">
        <v>22.8</v>
      </c>
      <c r="CN26" s="20">
        <v>22.8</v>
      </c>
      <c r="CO26" s="20">
        <v>22.8</v>
      </c>
      <c r="CP26" s="20">
        <v>0</v>
      </c>
      <c r="CQ26" s="20">
        <v>0</v>
      </c>
      <c r="CR26" s="28"/>
    </row>
    <row r="27" spans="1:96" s="26" customFormat="1" x14ac:dyDescent="0.25">
      <c r="A27" s="21" t="str">
        <f>"27/10"</f>
        <v>27/10</v>
      </c>
      <c r="B27" s="27" t="s">
        <v>114</v>
      </c>
      <c r="C27" s="23" t="str">
        <f>"150"</f>
        <v>150</v>
      </c>
      <c r="D27" s="23">
        <v>0.06</v>
      </c>
      <c r="E27" s="23">
        <v>0</v>
      </c>
      <c r="F27" s="23">
        <v>0.01</v>
      </c>
      <c r="G27" s="23">
        <v>0.01</v>
      </c>
      <c r="H27" s="23">
        <v>3.71</v>
      </c>
      <c r="I27" s="23">
        <v>14.414604000000001</v>
      </c>
      <c r="J27" s="23">
        <v>0</v>
      </c>
      <c r="K27" s="23">
        <v>0</v>
      </c>
      <c r="L27" s="23">
        <v>0</v>
      </c>
      <c r="M27" s="23">
        <v>0</v>
      </c>
      <c r="N27" s="23">
        <v>3.68</v>
      </c>
      <c r="O27" s="23">
        <v>0</v>
      </c>
      <c r="P27" s="23">
        <v>0.03</v>
      </c>
      <c r="Q27" s="23">
        <v>0</v>
      </c>
      <c r="R27" s="23">
        <v>0</v>
      </c>
      <c r="S27" s="23">
        <v>0</v>
      </c>
      <c r="T27" s="23">
        <v>0.02</v>
      </c>
      <c r="U27" s="23">
        <v>0.04</v>
      </c>
      <c r="V27" s="23">
        <v>0.11</v>
      </c>
      <c r="W27" s="23">
        <v>0.11</v>
      </c>
      <c r="X27" s="23">
        <v>0</v>
      </c>
      <c r="Y27" s="23">
        <v>0</v>
      </c>
      <c r="Z27" s="23">
        <v>0.01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150.03</v>
      </c>
      <c r="CC27" s="24"/>
      <c r="CD27" s="24"/>
      <c r="CE27" s="20">
        <v>0</v>
      </c>
      <c r="CF27" s="20"/>
      <c r="CG27" s="20">
        <v>3.08</v>
      </c>
      <c r="CH27" s="20">
        <v>3.08</v>
      </c>
      <c r="CI27" s="20">
        <v>3.08</v>
      </c>
      <c r="CJ27" s="20">
        <v>341.6</v>
      </c>
      <c r="CK27" s="20">
        <v>136.71</v>
      </c>
      <c r="CL27" s="20">
        <v>239.15</v>
      </c>
      <c r="CM27" s="20">
        <v>33.07</v>
      </c>
      <c r="CN27" s="20">
        <v>19.55</v>
      </c>
      <c r="CO27" s="20">
        <v>26.31</v>
      </c>
      <c r="CP27" s="20">
        <v>3.75</v>
      </c>
      <c r="CQ27" s="20">
        <v>0</v>
      </c>
      <c r="CR27" s="28"/>
    </row>
    <row r="28" spans="1:96" s="26" customFormat="1" x14ac:dyDescent="0.25">
      <c r="A28" s="21" t="str">
        <f>"11/3"</f>
        <v>11/3</v>
      </c>
      <c r="B28" s="27" t="s">
        <v>249</v>
      </c>
      <c r="C28" s="23" t="str">
        <f>"130"</f>
        <v>130</v>
      </c>
      <c r="D28" s="23">
        <v>3.03</v>
      </c>
      <c r="E28" s="23">
        <v>0</v>
      </c>
      <c r="F28" s="23">
        <v>2.4700000000000002</v>
      </c>
      <c r="G28" s="23">
        <v>2.81</v>
      </c>
      <c r="H28" s="23">
        <v>15.04</v>
      </c>
      <c r="I28" s="23">
        <v>87.633727133333437</v>
      </c>
      <c r="J28" s="23">
        <v>0.33</v>
      </c>
      <c r="K28" s="23">
        <v>1.69</v>
      </c>
      <c r="L28" s="23">
        <v>0</v>
      </c>
      <c r="M28" s="23">
        <v>0</v>
      </c>
      <c r="N28" s="23">
        <v>9.98</v>
      </c>
      <c r="O28" s="23">
        <v>1.77</v>
      </c>
      <c r="P28" s="23">
        <v>3.28</v>
      </c>
      <c r="Q28" s="23">
        <v>0</v>
      </c>
      <c r="R28" s="23">
        <v>0</v>
      </c>
      <c r="S28" s="23">
        <v>0.5</v>
      </c>
      <c r="T28" s="23">
        <v>1.59</v>
      </c>
      <c r="U28" s="23">
        <v>148.13999999999999</v>
      </c>
      <c r="V28" s="23">
        <v>428.07</v>
      </c>
      <c r="W28" s="23">
        <v>69.22</v>
      </c>
      <c r="X28" s="23">
        <v>26.29</v>
      </c>
      <c r="Y28" s="23">
        <v>52.53</v>
      </c>
      <c r="Z28" s="23">
        <v>0.95</v>
      </c>
      <c r="AA28" s="23">
        <v>0</v>
      </c>
      <c r="AB28" s="23">
        <v>1271.57</v>
      </c>
      <c r="AC28" s="23">
        <v>264.42</v>
      </c>
      <c r="AD28" s="23">
        <v>1.4</v>
      </c>
      <c r="AE28" s="23">
        <v>0.04</v>
      </c>
      <c r="AF28" s="23">
        <v>0.06</v>
      </c>
      <c r="AG28" s="23">
        <v>0.97</v>
      </c>
      <c r="AH28" s="23">
        <v>1.59</v>
      </c>
      <c r="AI28" s="23">
        <v>27.13</v>
      </c>
      <c r="AJ28" s="20">
        <v>0</v>
      </c>
      <c r="AK28" s="20">
        <v>97.09</v>
      </c>
      <c r="AL28" s="20">
        <v>84.04</v>
      </c>
      <c r="AM28" s="20">
        <v>113.71</v>
      </c>
      <c r="AN28" s="20">
        <v>95.24</v>
      </c>
      <c r="AO28" s="20">
        <v>35.31</v>
      </c>
      <c r="AP28" s="20">
        <v>73.84</v>
      </c>
      <c r="AQ28" s="20">
        <v>17.27</v>
      </c>
      <c r="AR28" s="20">
        <v>93.57</v>
      </c>
      <c r="AS28" s="20">
        <v>112.26</v>
      </c>
      <c r="AT28" s="20">
        <v>132.52000000000001</v>
      </c>
      <c r="AU28" s="20">
        <v>263.02</v>
      </c>
      <c r="AV28" s="20">
        <v>45.39</v>
      </c>
      <c r="AW28" s="20">
        <v>77.19</v>
      </c>
      <c r="AX28" s="20">
        <v>484.86</v>
      </c>
      <c r="AY28" s="20">
        <v>0</v>
      </c>
      <c r="AZ28" s="20">
        <v>109.09</v>
      </c>
      <c r="BA28" s="20">
        <v>97.97</v>
      </c>
      <c r="BB28" s="20">
        <v>77.56</v>
      </c>
      <c r="BC28" s="20">
        <v>34.049999999999997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0.15</v>
      </c>
      <c r="BL28" s="20">
        <v>0</v>
      </c>
      <c r="BM28" s="20">
        <v>0.09</v>
      </c>
      <c r="BN28" s="20">
        <v>0.01</v>
      </c>
      <c r="BO28" s="20">
        <v>0.02</v>
      </c>
      <c r="BP28" s="20">
        <v>0</v>
      </c>
      <c r="BQ28" s="20">
        <v>0</v>
      </c>
      <c r="BR28" s="20">
        <v>0</v>
      </c>
      <c r="BS28" s="20">
        <v>0.55000000000000004</v>
      </c>
      <c r="BT28" s="20">
        <v>0</v>
      </c>
      <c r="BU28" s="20">
        <v>0</v>
      </c>
      <c r="BV28" s="20">
        <v>1.55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182.79</v>
      </c>
      <c r="CC28" s="24"/>
      <c r="CD28" s="24"/>
      <c r="CE28" s="20">
        <v>211.93</v>
      </c>
      <c r="CF28" s="20"/>
      <c r="CG28" s="20">
        <v>24.46</v>
      </c>
      <c r="CH28" s="20">
        <v>10.23</v>
      </c>
      <c r="CI28" s="20">
        <v>17.34</v>
      </c>
      <c r="CJ28" s="20">
        <v>1456.2</v>
      </c>
      <c r="CK28" s="20">
        <v>359.53</v>
      </c>
      <c r="CL28" s="20">
        <v>907.86</v>
      </c>
      <c r="CM28" s="20">
        <v>29.13</v>
      </c>
      <c r="CN28" s="20">
        <v>25.46</v>
      </c>
      <c r="CO28" s="20">
        <v>27.32</v>
      </c>
      <c r="CP28" s="20">
        <v>2.6</v>
      </c>
      <c r="CQ28" s="20">
        <v>0.33</v>
      </c>
      <c r="CR28" s="28"/>
    </row>
    <row r="29" spans="1:96" s="20" customFormat="1" ht="31.5" x14ac:dyDescent="0.25">
      <c r="A29" s="21" t="str">
        <f>"17/12"</f>
        <v>17/12</v>
      </c>
      <c r="B29" s="27" t="s">
        <v>237</v>
      </c>
      <c r="C29" s="23" t="str">
        <f>"30"</f>
        <v>30</v>
      </c>
      <c r="D29" s="23">
        <v>2.1</v>
      </c>
      <c r="E29" s="23">
        <v>0.36</v>
      </c>
      <c r="F29" s="23">
        <v>2.1</v>
      </c>
      <c r="G29" s="23">
        <v>2.12</v>
      </c>
      <c r="H29" s="23">
        <v>18.239999999999998</v>
      </c>
      <c r="I29" s="23">
        <v>98.679037199999911</v>
      </c>
      <c r="J29" s="23">
        <v>0.34</v>
      </c>
      <c r="K29" s="23">
        <v>1.24</v>
      </c>
      <c r="L29" s="23">
        <v>0</v>
      </c>
      <c r="M29" s="23">
        <v>0</v>
      </c>
      <c r="N29" s="23">
        <v>7.17</v>
      </c>
      <c r="O29" s="23">
        <v>10.44</v>
      </c>
      <c r="P29" s="23">
        <v>0.63</v>
      </c>
      <c r="Q29" s="23">
        <v>0</v>
      </c>
      <c r="R29" s="23">
        <v>0</v>
      </c>
      <c r="S29" s="23">
        <v>0.03</v>
      </c>
      <c r="T29" s="23">
        <v>0.35</v>
      </c>
      <c r="U29" s="23">
        <v>81.14</v>
      </c>
      <c r="V29" s="23">
        <v>33.54</v>
      </c>
      <c r="W29" s="23">
        <v>5.67</v>
      </c>
      <c r="X29" s="23">
        <v>3.34</v>
      </c>
      <c r="Y29" s="23">
        <v>17.89</v>
      </c>
      <c r="Z29" s="23">
        <v>0.34</v>
      </c>
      <c r="AA29" s="23">
        <v>3.17</v>
      </c>
      <c r="AB29" s="23">
        <v>0.98</v>
      </c>
      <c r="AC29" s="23">
        <v>5.48</v>
      </c>
      <c r="AD29" s="23">
        <v>1.1100000000000001</v>
      </c>
      <c r="AE29" s="23">
        <v>0.02</v>
      </c>
      <c r="AF29" s="23">
        <v>0.01</v>
      </c>
      <c r="AG29" s="23">
        <v>0.18</v>
      </c>
      <c r="AH29" s="23">
        <v>0.64</v>
      </c>
      <c r="AI29" s="23">
        <v>0.02</v>
      </c>
      <c r="AJ29" s="20">
        <v>0</v>
      </c>
      <c r="AK29" s="20">
        <v>95.52</v>
      </c>
      <c r="AL29" s="20">
        <v>84.17</v>
      </c>
      <c r="AM29" s="20">
        <v>156.66</v>
      </c>
      <c r="AN29" s="20">
        <v>64.97</v>
      </c>
      <c r="AO29" s="20">
        <v>34.9</v>
      </c>
      <c r="AP29" s="20">
        <v>65.2</v>
      </c>
      <c r="AQ29" s="20">
        <v>20.89</v>
      </c>
      <c r="AR29" s="20">
        <v>95.77</v>
      </c>
      <c r="AS29" s="20">
        <v>71.52</v>
      </c>
      <c r="AT29" s="20">
        <v>83.8</v>
      </c>
      <c r="AU29" s="20">
        <v>86.64</v>
      </c>
      <c r="AV29" s="20">
        <v>41.7</v>
      </c>
      <c r="AW29" s="20">
        <v>68.25</v>
      </c>
      <c r="AX29" s="20">
        <v>539.01</v>
      </c>
      <c r="AY29" s="20">
        <v>1.91</v>
      </c>
      <c r="AZ29" s="20">
        <v>165.76</v>
      </c>
      <c r="BA29" s="20">
        <v>101.46</v>
      </c>
      <c r="BB29" s="20">
        <v>52.17</v>
      </c>
      <c r="BC29" s="20">
        <v>38.81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0.12</v>
      </c>
      <c r="BL29" s="20">
        <v>0</v>
      </c>
      <c r="BM29" s="20">
        <v>7.0000000000000007E-2</v>
      </c>
      <c r="BN29" s="20">
        <v>0.01</v>
      </c>
      <c r="BO29" s="20">
        <v>0.01</v>
      </c>
      <c r="BP29" s="20">
        <v>0</v>
      </c>
      <c r="BQ29" s="20">
        <v>0</v>
      </c>
      <c r="BR29" s="20">
        <v>0</v>
      </c>
      <c r="BS29" s="20">
        <v>0.41</v>
      </c>
      <c r="BT29" s="20">
        <v>0</v>
      </c>
      <c r="BU29" s="20">
        <v>0</v>
      </c>
      <c r="BV29" s="20">
        <v>1.2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11.94</v>
      </c>
      <c r="CC29" s="24"/>
      <c r="CD29" s="24"/>
      <c r="CE29" s="20">
        <v>3.33</v>
      </c>
      <c r="CG29" s="20">
        <v>36.14</v>
      </c>
      <c r="CH29" s="20">
        <v>19.62</v>
      </c>
      <c r="CI29" s="20">
        <v>27.88</v>
      </c>
      <c r="CJ29" s="20">
        <v>2996.94</v>
      </c>
      <c r="CK29" s="20">
        <v>1514.04</v>
      </c>
      <c r="CL29" s="20">
        <v>2255.4899999999998</v>
      </c>
      <c r="CM29" s="20">
        <v>10.65</v>
      </c>
      <c r="CN29" s="20">
        <v>6.53</v>
      </c>
      <c r="CO29" s="20">
        <v>9.27</v>
      </c>
      <c r="CP29" s="20">
        <v>1.2</v>
      </c>
      <c r="CQ29" s="20">
        <v>0.2</v>
      </c>
      <c r="CR29" s="29"/>
    </row>
    <row r="30" spans="1:96" s="30" customFormat="1" ht="31.5" x14ac:dyDescent="0.25">
      <c r="A30" s="31"/>
      <c r="B30" s="32" t="s">
        <v>116</v>
      </c>
      <c r="C30" s="33"/>
      <c r="D30" s="33">
        <v>6.51</v>
      </c>
      <c r="E30" s="33">
        <v>0.36</v>
      </c>
      <c r="F30" s="33">
        <v>4.72</v>
      </c>
      <c r="G30" s="33">
        <v>5.07</v>
      </c>
      <c r="H30" s="33">
        <v>46.37</v>
      </c>
      <c r="I30" s="33">
        <v>245.51</v>
      </c>
      <c r="J30" s="33">
        <v>0.67</v>
      </c>
      <c r="K30" s="33">
        <v>2.93</v>
      </c>
      <c r="L30" s="33">
        <v>0</v>
      </c>
      <c r="M30" s="33">
        <v>0</v>
      </c>
      <c r="N30" s="33">
        <v>21.05</v>
      </c>
      <c r="O30" s="33">
        <v>21.33</v>
      </c>
      <c r="P30" s="33">
        <v>3.99</v>
      </c>
      <c r="Q30" s="33">
        <v>0</v>
      </c>
      <c r="R30" s="33">
        <v>0</v>
      </c>
      <c r="S30" s="33">
        <v>0.53</v>
      </c>
      <c r="T30" s="33">
        <v>2.3199999999999998</v>
      </c>
      <c r="U30" s="33">
        <v>229.31</v>
      </c>
      <c r="V30" s="33">
        <v>461.73</v>
      </c>
      <c r="W30" s="33">
        <v>75</v>
      </c>
      <c r="X30" s="33">
        <v>29.63</v>
      </c>
      <c r="Y30" s="33">
        <v>70.42</v>
      </c>
      <c r="Z30" s="33">
        <v>1.31</v>
      </c>
      <c r="AA30" s="33">
        <v>3.17</v>
      </c>
      <c r="AB30" s="33">
        <v>1272.56</v>
      </c>
      <c r="AC30" s="33">
        <v>269.89999999999998</v>
      </c>
      <c r="AD30" s="33">
        <v>2.5099999999999998</v>
      </c>
      <c r="AE30" s="33">
        <v>7.0000000000000007E-2</v>
      </c>
      <c r="AF30" s="33">
        <v>7.0000000000000007E-2</v>
      </c>
      <c r="AG30" s="33">
        <v>1.1499999999999999</v>
      </c>
      <c r="AH30" s="33">
        <v>2.23</v>
      </c>
      <c r="AI30" s="33">
        <v>27.15</v>
      </c>
      <c r="AJ30" s="34">
        <v>0</v>
      </c>
      <c r="AK30" s="34">
        <v>256.47000000000003</v>
      </c>
      <c r="AL30" s="34">
        <v>234.68</v>
      </c>
      <c r="AM30" s="34">
        <v>372.16</v>
      </c>
      <c r="AN30" s="34">
        <v>193.97</v>
      </c>
      <c r="AO30" s="34">
        <v>90.22</v>
      </c>
      <c r="AP30" s="34">
        <v>179.05</v>
      </c>
      <c r="AQ30" s="34">
        <v>53.3</v>
      </c>
      <c r="AR30" s="34">
        <v>261.72000000000003</v>
      </c>
      <c r="AS30" s="34">
        <v>228.68</v>
      </c>
      <c r="AT30" s="34">
        <v>278.95999999999998</v>
      </c>
      <c r="AU30" s="34">
        <v>401.34</v>
      </c>
      <c r="AV30" s="34">
        <v>114.23</v>
      </c>
      <c r="AW30" s="34">
        <v>193.47</v>
      </c>
      <c r="AX30" s="34">
        <v>1425.47</v>
      </c>
      <c r="AY30" s="34">
        <v>1.91</v>
      </c>
      <c r="AZ30" s="34">
        <v>405.7</v>
      </c>
      <c r="BA30" s="34">
        <v>256.32</v>
      </c>
      <c r="BB30" s="34">
        <v>167.49</v>
      </c>
      <c r="BC30" s="34">
        <v>102.79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0.28999999999999998</v>
      </c>
      <c r="BL30" s="34">
        <v>0</v>
      </c>
      <c r="BM30" s="34">
        <v>0.17</v>
      </c>
      <c r="BN30" s="34">
        <v>0.01</v>
      </c>
      <c r="BO30" s="34">
        <v>0.03</v>
      </c>
      <c r="BP30" s="34">
        <v>0</v>
      </c>
      <c r="BQ30" s="34">
        <v>0</v>
      </c>
      <c r="BR30" s="34">
        <v>0</v>
      </c>
      <c r="BS30" s="34">
        <v>0.97</v>
      </c>
      <c r="BT30" s="34">
        <v>0</v>
      </c>
      <c r="BU30" s="34">
        <v>0</v>
      </c>
      <c r="BV30" s="34">
        <v>2.81</v>
      </c>
      <c r="BW30" s="34">
        <v>0.01</v>
      </c>
      <c r="BX30" s="34">
        <v>0</v>
      </c>
      <c r="BY30" s="34">
        <v>0</v>
      </c>
      <c r="BZ30" s="34">
        <v>0</v>
      </c>
      <c r="CA30" s="34">
        <v>0</v>
      </c>
      <c r="CB30" s="34">
        <v>352.57</v>
      </c>
      <c r="CC30" s="25"/>
      <c r="CD30" s="25">
        <f>$I$30/$I$31*100</f>
        <v>24.512760094252968</v>
      </c>
      <c r="CE30" s="34">
        <v>215.26</v>
      </c>
      <c r="CF30" s="34"/>
      <c r="CG30" s="34">
        <v>63.68</v>
      </c>
      <c r="CH30" s="34">
        <v>32.93</v>
      </c>
      <c r="CI30" s="34">
        <v>48.31</v>
      </c>
      <c r="CJ30" s="34">
        <v>7644.74</v>
      </c>
      <c r="CK30" s="34">
        <v>3108.27</v>
      </c>
      <c r="CL30" s="34">
        <v>5376.51</v>
      </c>
      <c r="CM30" s="34">
        <v>95.66</v>
      </c>
      <c r="CN30" s="34">
        <v>74.33</v>
      </c>
      <c r="CO30" s="34">
        <v>85.7</v>
      </c>
      <c r="CP30" s="34">
        <v>7.55</v>
      </c>
      <c r="CQ30" s="34">
        <v>0.53</v>
      </c>
    </row>
    <row r="31" spans="1:96" s="30" customFormat="1" x14ac:dyDescent="0.25">
      <c r="A31" s="31"/>
      <c r="B31" s="32" t="s">
        <v>117</v>
      </c>
      <c r="C31" s="33"/>
      <c r="D31" s="33">
        <v>31.88</v>
      </c>
      <c r="E31" s="33">
        <v>10.55</v>
      </c>
      <c r="F31" s="33">
        <v>26.96</v>
      </c>
      <c r="G31" s="33">
        <v>21.54</v>
      </c>
      <c r="H31" s="33">
        <v>162.75</v>
      </c>
      <c r="I31" s="33">
        <v>1001.56</v>
      </c>
      <c r="J31" s="33">
        <v>4.75</v>
      </c>
      <c r="K31" s="33">
        <v>11.52</v>
      </c>
      <c r="L31" s="33">
        <v>0</v>
      </c>
      <c r="M31" s="33">
        <v>0</v>
      </c>
      <c r="N31" s="33">
        <v>47.23</v>
      </c>
      <c r="O31" s="33">
        <v>103</v>
      </c>
      <c r="P31" s="33">
        <v>12.52</v>
      </c>
      <c r="Q31" s="33">
        <v>0</v>
      </c>
      <c r="R31" s="33">
        <v>0</v>
      </c>
      <c r="S31" s="33">
        <v>1.53</v>
      </c>
      <c r="T31" s="33">
        <v>8.34</v>
      </c>
      <c r="U31" s="33">
        <v>1102.8699999999999</v>
      </c>
      <c r="V31" s="33">
        <v>1177.8</v>
      </c>
      <c r="W31" s="33">
        <v>168.82</v>
      </c>
      <c r="X31" s="33">
        <v>118.97</v>
      </c>
      <c r="Y31" s="33">
        <v>407.96</v>
      </c>
      <c r="Z31" s="33">
        <v>6.94</v>
      </c>
      <c r="AA31" s="33">
        <v>110.37</v>
      </c>
      <c r="AB31" s="33">
        <v>2469.84</v>
      </c>
      <c r="AC31" s="33">
        <v>629.41</v>
      </c>
      <c r="AD31" s="33">
        <v>10.84</v>
      </c>
      <c r="AE31" s="33">
        <v>0.41</v>
      </c>
      <c r="AF31" s="33">
        <v>0.39</v>
      </c>
      <c r="AG31" s="33">
        <v>3.67</v>
      </c>
      <c r="AH31" s="33">
        <v>10.51</v>
      </c>
      <c r="AI31" s="33">
        <v>33.25</v>
      </c>
      <c r="AJ31" s="34">
        <v>0</v>
      </c>
      <c r="AK31" s="34">
        <v>1547.68</v>
      </c>
      <c r="AL31" s="34">
        <v>1296.49</v>
      </c>
      <c r="AM31" s="34">
        <v>2224.77</v>
      </c>
      <c r="AN31" s="34">
        <v>1541.24</v>
      </c>
      <c r="AO31" s="34">
        <v>598.35</v>
      </c>
      <c r="AP31" s="34">
        <v>1164.78</v>
      </c>
      <c r="AQ31" s="34">
        <v>367.18</v>
      </c>
      <c r="AR31" s="34">
        <v>1230.3</v>
      </c>
      <c r="AS31" s="34">
        <v>1067.1300000000001</v>
      </c>
      <c r="AT31" s="34">
        <v>1329.1</v>
      </c>
      <c r="AU31" s="34">
        <v>1779.54</v>
      </c>
      <c r="AV31" s="34">
        <v>760.03</v>
      </c>
      <c r="AW31" s="34">
        <v>1078.0899999999999</v>
      </c>
      <c r="AX31" s="34">
        <v>5688.17</v>
      </c>
      <c r="AY31" s="34">
        <v>7.51</v>
      </c>
      <c r="AZ31" s="34">
        <v>1675.69</v>
      </c>
      <c r="BA31" s="34">
        <v>1274.93</v>
      </c>
      <c r="BB31" s="34">
        <v>786.12</v>
      </c>
      <c r="BC31" s="34">
        <v>516.03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0.01</v>
      </c>
      <c r="BJ31" s="34">
        <v>0</v>
      </c>
      <c r="BK31" s="34">
        <v>1.62</v>
      </c>
      <c r="BL31" s="34">
        <v>0</v>
      </c>
      <c r="BM31" s="34">
        <v>0.7</v>
      </c>
      <c r="BN31" s="34">
        <v>0.05</v>
      </c>
      <c r="BO31" s="34">
        <v>0.11</v>
      </c>
      <c r="BP31" s="34">
        <v>0</v>
      </c>
      <c r="BQ31" s="34">
        <v>0</v>
      </c>
      <c r="BR31" s="34">
        <v>0.01</v>
      </c>
      <c r="BS31" s="34">
        <v>4.6399999999999997</v>
      </c>
      <c r="BT31" s="34">
        <v>0</v>
      </c>
      <c r="BU31" s="34">
        <v>0</v>
      </c>
      <c r="BV31" s="34">
        <v>11.66</v>
      </c>
      <c r="BW31" s="34">
        <v>0.06</v>
      </c>
      <c r="BX31" s="34">
        <v>0</v>
      </c>
      <c r="BY31" s="34">
        <v>0</v>
      </c>
      <c r="BZ31" s="34">
        <v>0</v>
      </c>
      <c r="CA31" s="34">
        <v>0</v>
      </c>
      <c r="CB31" s="34">
        <v>1157.93</v>
      </c>
      <c r="CC31" s="25"/>
      <c r="CD31" s="25"/>
      <c r="CE31" s="34">
        <v>522</v>
      </c>
      <c r="CF31" s="34"/>
      <c r="CG31" s="34">
        <v>215.62</v>
      </c>
      <c r="CH31" s="34">
        <v>113.44</v>
      </c>
      <c r="CI31" s="34">
        <v>164.53</v>
      </c>
      <c r="CJ31" s="34">
        <v>18420.71</v>
      </c>
      <c r="CK31" s="34">
        <v>8671.86</v>
      </c>
      <c r="CL31" s="34">
        <v>13546.28</v>
      </c>
      <c r="CM31" s="34">
        <v>250.24</v>
      </c>
      <c r="CN31" s="34">
        <v>176.16</v>
      </c>
      <c r="CO31" s="34">
        <v>213.93</v>
      </c>
      <c r="CP31" s="34">
        <v>22.11</v>
      </c>
      <c r="CQ31" s="34">
        <v>1.96</v>
      </c>
    </row>
    <row r="32" spans="1:96" ht="47.25" x14ac:dyDescent="0.25">
      <c r="A32" s="21"/>
      <c r="B32" s="27" t="s">
        <v>118</v>
      </c>
      <c r="C32" s="23"/>
      <c r="D32" s="23">
        <v>29.4</v>
      </c>
      <c r="E32" s="23">
        <v>0</v>
      </c>
      <c r="F32" s="23">
        <v>32.900000000000006</v>
      </c>
      <c r="G32" s="23">
        <v>0</v>
      </c>
      <c r="H32" s="23">
        <v>142.10000000000002</v>
      </c>
      <c r="I32" s="23">
        <v>980.00000000000011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315.00000000000006</v>
      </c>
      <c r="AD32" s="23">
        <v>0</v>
      </c>
      <c r="AE32" s="23">
        <v>0.56000000000000005</v>
      </c>
      <c r="AF32" s="23">
        <v>0.63000000000000012</v>
      </c>
      <c r="AG32" s="23"/>
      <c r="AH32" s="23"/>
      <c r="AI32" s="23">
        <v>31.500000000000004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4"/>
      <c r="CD32" s="24"/>
      <c r="CE32" s="20"/>
      <c r="CF32" s="20"/>
      <c r="CG32" s="20"/>
      <c r="CH32" s="20"/>
      <c r="CI32" s="20">
        <v>0</v>
      </c>
      <c r="CJ32" s="20"/>
      <c r="CK32" s="20"/>
      <c r="CL32" s="20">
        <v>0</v>
      </c>
      <c r="CM32" s="20"/>
      <c r="CN32" s="20"/>
      <c r="CO32" s="20">
        <v>0</v>
      </c>
      <c r="CP32" s="20"/>
      <c r="CQ32" s="20"/>
    </row>
    <row r="33" spans="1:95" x14ac:dyDescent="0.25">
      <c r="A33" s="21"/>
      <c r="B33" s="27" t="s">
        <v>119</v>
      </c>
      <c r="C33" s="23"/>
      <c r="D33" s="23">
        <f t="shared" ref="D33:I33" si="0">D31-D32</f>
        <v>2.4800000000000004</v>
      </c>
      <c r="E33" s="23">
        <f t="shared" si="0"/>
        <v>10.55</v>
      </c>
      <c r="F33" s="23">
        <f t="shared" si="0"/>
        <v>-5.9400000000000048</v>
      </c>
      <c r="G33" s="23">
        <f t="shared" si="0"/>
        <v>21.54</v>
      </c>
      <c r="H33" s="23">
        <f t="shared" si="0"/>
        <v>20.649999999999977</v>
      </c>
      <c r="I33" s="23">
        <f t="shared" si="0"/>
        <v>21.559999999999832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f t="shared" ref="V33:AF33" si="1">V31-V32</f>
        <v>1177.8</v>
      </c>
      <c r="W33" s="23">
        <f t="shared" si="1"/>
        <v>168.82</v>
      </c>
      <c r="X33" s="23">
        <f t="shared" si="1"/>
        <v>118.97</v>
      </c>
      <c r="Y33" s="23">
        <f t="shared" si="1"/>
        <v>407.96</v>
      </c>
      <c r="Z33" s="23">
        <f t="shared" si="1"/>
        <v>6.94</v>
      </c>
      <c r="AA33" s="23">
        <f t="shared" si="1"/>
        <v>110.37</v>
      </c>
      <c r="AB33" s="23">
        <f t="shared" si="1"/>
        <v>2469.84</v>
      </c>
      <c r="AC33" s="23">
        <f t="shared" si="1"/>
        <v>314.40999999999991</v>
      </c>
      <c r="AD33" s="23">
        <f t="shared" si="1"/>
        <v>10.84</v>
      </c>
      <c r="AE33" s="23">
        <f t="shared" si="1"/>
        <v>-0.15000000000000008</v>
      </c>
      <c r="AF33" s="23">
        <f t="shared" si="1"/>
        <v>-0.2400000000000001</v>
      </c>
      <c r="AG33" s="23"/>
      <c r="AH33" s="23"/>
      <c r="AI33" s="23">
        <f>AI31-AI32</f>
        <v>1.7499999999999964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4"/>
      <c r="CD33" s="24"/>
      <c r="CE33" s="20"/>
      <c r="CF33" s="20"/>
      <c r="CG33" s="20"/>
      <c r="CH33" s="20"/>
      <c r="CI33" s="20">
        <f>CI31-CI32</f>
        <v>164.53</v>
      </c>
      <c r="CJ33" s="20"/>
      <c r="CK33" s="20"/>
      <c r="CL33" s="20">
        <f>CL31-CL32</f>
        <v>13546.28</v>
      </c>
      <c r="CM33" s="20"/>
      <c r="CN33" s="20"/>
      <c r="CO33" s="20">
        <f>CO31-CO32</f>
        <v>213.93</v>
      </c>
      <c r="CP33" s="20"/>
      <c r="CQ33" s="20"/>
    </row>
    <row r="34" spans="1:95" ht="31.5" x14ac:dyDescent="0.25">
      <c r="A34" s="21"/>
      <c r="B34" s="27" t="s">
        <v>120</v>
      </c>
      <c r="C34" s="23"/>
      <c r="D34" s="23">
        <v>13</v>
      </c>
      <c r="E34" s="23"/>
      <c r="F34" s="23">
        <v>25</v>
      </c>
      <c r="G34" s="23"/>
      <c r="H34" s="23">
        <v>62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150</v>
      </c>
      <c r="F5" s="57"/>
      <c r="G5" s="56">
        <v>15.397735609756092</v>
      </c>
      <c r="H5" s="56">
        <v>0.09</v>
      </c>
      <c r="I5" s="56">
        <v>0.02</v>
      </c>
      <c r="J5" s="58">
        <v>3.8</v>
      </c>
    </row>
    <row r="6" spans="1:10" ht="30" x14ac:dyDescent="0.25">
      <c r="A6" s="52"/>
      <c r="B6" s="59" t="s">
        <v>137</v>
      </c>
      <c r="C6" s="54" t="s">
        <v>213</v>
      </c>
      <c r="D6" s="55" t="s">
        <v>215</v>
      </c>
      <c r="E6" s="56">
        <v>170</v>
      </c>
      <c r="F6" s="57"/>
      <c r="G6" s="56">
        <v>158.05843160000001</v>
      </c>
      <c r="H6" s="56">
        <v>3.69</v>
      </c>
      <c r="I6" s="56">
        <v>6.02</v>
      </c>
      <c r="J6" s="58">
        <v>22.9</v>
      </c>
    </row>
    <row r="7" spans="1:10" x14ac:dyDescent="0.25">
      <c r="A7" s="52"/>
      <c r="B7" s="59" t="s">
        <v>139</v>
      </c>
      <c r="C7" s="54" t="s">
        <v>177</v>
      </c>
      <c r="D7" s="55" t="s">
        <v>169</v>
      </c>
      <c r="E7" s="56">
        <v>40</v>
      </c>
      <c r="F7" s="57"/>
      <c r="G7" s="56">
        <v>62.783999999999999</v>
      </c>
      <c r="H7" s="56">
        <v>5.08</v>
      </c>
      <c r="I7" s="56">
        <v>4.5999999999999996</v>
      </c>
      <c r="J7" s="58">
        <v>0.28000000000000003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ht="30" x14ac:dyDescent="0.25">
      <c r="A16" s="52"/>
      <c r="B16" s="59" t="s">
        <v>144</v>
      </c>
      <c r="C16" s="54" t="s">
        <v>250</v>
      </c>
      <c r="D16" s="55" t="s">
        <v>245</v>
      </c>
      <c r="E16" s="56">
        <v>30</v>
      </c>
      <c r="F16" s="57"/>
      <c r="G16" s="56">
        <v>26.959243751999995</v>
      </c>
      <c r="H16" s="56">
        <v>0.41</v>
      </c>
      <c r="I16" s="56">
        <v>1.79</v>
      </c>
      <c r="J16" s="58">
        <v>2.7</v>
      </c>
    </row>
    <row r="17" spans="1:10" x14ac:dyDescent="0.25">
      <c r="A17" s="52"/>
      <c r="B17" s="59" t="s">
        <v>146</v>
      </c>
      <c r="C17" s="54" t="s">
        <v>251</v>
      </c>
      <c r="D17" s="55" t="s">
        <v>246</v>
      </c>
      <c r="E17" s="56">
        <v>150</v>
      </c>
      <c r="F17" s="57"/>
      <c r="G17" s="56">
        <v>63.878976000000009</v>
      </c>
      <c r="H17" s="56">
        <v>1.08</v>
      </c>
      <c r="I17" s="56">
        <v>3.19</v>
      </c>
      <c r="J17" s="58">
        <v>8.0299999999999994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130</v>
      </c>
      <c r="F18" s="57"/>
      <c r="G18" s="56">
        <v>166.2237174</v>
      </c>
      <c r="H18" s="56">
        <v>4.57</v>
      </c>
      <c r="I18" s="56">
        <v>3.36</v>
      </c>
      <c r="J18" s="58">
        <v>29.52</v>
      </c>
    </row>
    <row r="19" spans="1:10" x14ac:dyDescent="0.25">
      <c r="A19" s="52"/>
      <c r="B19" s="59" t="s">
        <v>150</v>
      </c>
      <c r="C19" s="54" t="s">
        <v>252</v>
      </c>
      <c r="D19" s="55" t="s">
        <v>247</v>
      </c>
      <c r="E19" s="56">
        <v>150</v>
      </c>
      <c r="F19" s="57"/>
      <c r="G19" s="56">
        <v>51.840915000000003</v>
      </c>
      <c r="H19" s="56">
        <v>0.18</v>
      </c>
      <c r="I19" s="56">
        <v>0.12</v>
      </c>
      <c r="J19" s="58">
        <v>13.26</v>
      </c>
    </row>
    <row r="20" spans="1:10" x14ac:dyDescent="0.25">
      <c r="A20" s="52"/>
      <c r="B20" s="59" t="s">
        <v>152</v>
      </c>
      <c r="C20" s="54" t="s">
        <v>253</v>
      </c>
      <c r="D20" s="55" t="s">
        <v>248</v>
      </c>
      <c r="E20" s="56">
        <v>60</v>
      </c>
      <c r="F20" s="57"/>
      <c r="G20" s="56">
        <v>63.332676923076924</v>
      </c>
      <c r="H20" s="56">
        <v>5.64</v>
      </c>
      <c r="I20" s="56">
        <v>2.52</v>
      </c>
      <c r="J20" s="58">
        <v>4.5999999999999996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254</v>
      </c>
      <c r="D25" s="75" t="s">
        <v>249</v>
      </c>
      <c r="E25" s="76">
        <v>130</v>
      </c>
      <c r="F25" s="77"/>
      <c r="G25" s="76">
        <v>87.633727133333437</v>
      </c>
      <c r="H25" s="76">
        <v>3.03</v>
      </c>
      <c r="I25" s="76">
        <v>2.4700000000000002</v>
      </c>
      <c r="J25" s="78">
        <v>15.04</v>
      </c>
    </row>
    <row r="26" spans="1:10" ht="15.75" thickBot="1" x14ac:dyDescent="0.3">
      <c r="A26" s="60"/>
      <c r="B26" s="61"/>
      <c r="C26" s="86" t="s">
        <v>238</v>
      </c>
      <c r="D26" s="62" t="s">
        <v>237</v>
      </c>
      <c r="E26" s="63">
        <v>30</v>
      </c>
      <c r="F26" s="64"/>
      <c r="G26" s="63">
        <v>98.679037199999911</v>
      </c>
      <c r="H26" s="63">
        <v>2.1</v>
      </c>
      <c r="I26" s="63">
        <v>2.1</v>
      </c>
      <c r="J26" s="65">
        <v>18.239999999999998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45170.355497685188</v>
      </c>
    </row>
    <row r="2" spans="1:2" ht="12.75" customHeight="1" x14ac:dyDescent="0.2">
      <c r="A2" s="83" t="s">
        <v>161</v>
      </c>
      <c r="B2" s="84">
        <v>45176.543344907404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255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U36"/>
  <sheetViews>
    <sheetView workbookViewId="0">
      <selection activeCell="A8" sqref="A8:CQ36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"4 сентября 2023 г."</f>
        <v>4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(22)'!B3&lt;&gt;"",'Dop (22)'!B3,"")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63" x14ac:dyDescent="0.25">
      <c r="A13" s="21" t="str">
        <f>"2/6-1"</f>
        <v>2/6-1</v>
      </c>
      <c r="B13" s="27" t="s">
        <v>197</v>
      </c>
      <c r="C13" s="23" t="str">
        <f>"150"</f>
        <v>150</v>
      </c>
      <c r="D13" s="23">
        <v>13.43</v>
      </c>
      <c r="E13" s="23">
        <v>14.29</v>
      </c>
      <c r="F13" s="23">
        <v>16</v>
      </c>
      <c r="G13" s="23">
        <v>5.24</v>
      </c>
      <c r="H13" s="23">
        <v>0.72</v>
      </c>
      <c r="I13" s="23">
        <v>200.44759500000001</v>
      </c>
      <c r="J13" s="23">
        <v>4.03</v>
      </c>
      <c r="K13" s="23">
        <v>3.41</v>
      </c>
      <c r="L13" s="23">
        <v>0</v>
      </c>
      <c r="M13" s="23">
        <v>0</v>
      </c>
      <c r="N13" s="23">
        <v>0.72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1.87</v>
      </c>
      <c r="U13" s="23">
        <v>441.08</v>
      </c>
      <c r="V13" s="23">
        <v>138.66</v>
      </c>
      <c r="W13" s="23">
        <v>56.88</v>
      </c>
      <c r="X13" s="23">
        <v>11.89</v>
      </c>
      <c r="Y13" s="23">
        <v>188.5</v>
      </c>
      <c r="Z13" s="23">
        <v>2.4700000000000002</v>
      </c>
      <c r="AA13" s="23">
        <v>168.75</v>
      </c>
      <c r="AB13" s="23">
        <v>54</v>
      </c>
      <c r="AC13" s="23">
        <v>292.5</v>
      </c>
      <c r="AD13" s="23">
        <v>2.99</v>
      </c>
      <c r="AE13" s="23">
        <v>0.06</v>
      </c>
      <c r="AF13" s="23">
        <v>0.4</v>
      </c>
      <c r="AG13" s="23">
        <v>0.18</v>
      </c>
      <c r="AH13" s="23">
        <v>4.05</v>
      </c>
      <c r="AI13" s="23">
        <v>0</v>
      </c>
      <c r="AJ13" s="20">
        <v>0</v>
      </c>
      <c r="AK13" s="20">
        <v>816.39</v>
      </c>
      <c r="AL13" s="20">
        <v>631.33000000000004</v>
      </c>
      <c r="AM13" s="20">
        <v>1143.1600000000001</v>
      </c>
      <c r="AN13" s="20">
        <v>954.92</v>
      </c>
      <c r="AO13" s="20">
        <v>448.38</v>
      </c>
      <c r="AP13" s="20">
        <v>645.08000000000004</v>
      </c>
      <c r="AQ13" s="20">
        <v>215.73</v>
      </c>
      <c r="AR13" s="20">
        <v>689.49</v>
      </c>
      <c r="AS13" s="20">
        <v>750.83</v>
      </c>
      <c r="AT13" s="20">
        <v>832.25</v>
      </c>
      <c r="AU13" s="20">
        <v>1299.67</v>
      </c>
      <c r="AV13" s="20">
        <v>359.55</v>
      </c>
      <c r="AW13" s="20">
        <v>439.92</v>
      </c>
      <c r="AX13" s="20">
        <v>1874.95</v>
      </c>
      <c r="AY13" s="20">
        <v>14.81</v>
      </c>
      <c r="AZ13" s="20">
        <v>418.77</v>
      </c>
      <c r="BA13" s="20">
        <v>981.36</v>
      </c>
      <c r="BB13" s="20">
        <v>503.37</v>
      </c>
      <c r="BC13" s="20">
        <v>309.85000000000002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0.28999999999999998</v>
      </c>
      <c r="BL13" s="20">
        <v>0</v>
      </c>
      <c r="BM13" s="20">
        <v>0.19</v>
      </c>
      <c r="BN13" s="20">
        <v>0.01</v>
      </c>
      <c r="BO13" s="20">
        <v>0.03</v>
      </c>
      <c r="BP13" s="20">
        <v>0</v>
      </c>
      <c r="BQ13" s="20">
        <v>0</v>
      </c>
      <c r="BR13" s="20">
        <v>0</v>
      </c>
      <c r="BS13" s="20">
        <v>1.0900000000000001</v>
      </c>
      <c r="BT13" s="20">
        <v>0</v>
      </c>
      <c r="BU13" s="20">
        <v>0</v>
      </c>
      <c r="BV13" s="20">
        <v>3.1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124.62</v>
      </c>
      <c r="CC13" s="24"/>
      <c r="CD13" s="24"/>
      <c r="CE13" s="20">
        <v>177.75</v>
      </c>
      <c r="CF13" s="20"/>
      <c r="CG13" s="20">
        <v>37.5</v>
      </c>
      <c r="CH13" s="20">
        <v>24.8</v>
      </c>
      <c r="CI13" s="20">
        <v>31.15</v>
      </c>
      <c r="CJ13" s="20">
        <v>2486.67</v>
      </c>
      <c r="CK13" s="20">
        <v>1576.72</v>
      </c>
      <c r="CL13" s="20">
        <v>2031.69</v>
      </c>
      <c r="CM13" s="20">
        <v>13.5</v>
      </c>
      <c r="CN13" s="20">
        <v>8.77</v>
      </c>
      <c r="CO13" s="20">
        <v>11.13</v>
      </c>
      <c r="CP13" s="20">
        <v>0</v>
      </c>
      <c r="CQ13" s="20">
        <v>0.75</v>
      </c>
      <c r="CR13" s="28"/>
    </row>
    <row r="14" spans="1:96" s="20" customFormat="1" ht="31.5" x14ac:dyDescent="0.25">
      <c r="A14" s="21" t="str">
        <f>"8/12"</f>
        <v>8/12</v>
      </c>
      <c r="B14" s="27" t="s">
        <v>198</v>
      </c>
      <c r="C14" s="23" t="str">
        <f>"40"</f>
        <v>40</v>
      </c>
      <c r="D14" s="23">
        <v>3.24</v>
      </c>
      <c r="E14" s="23">
        <v>0.27</v>
      </c>
      <c r="F14" s="23">
        <v>2.2799999999999998</v>
      </c>
      <c r="G14" s="23">
        <v>2.4300000000000002</v>
      </c>
      <c r="H14" s="23">
        <v>21.99</v>
      </c>
      <c r="I14" s="23">
        <v>120.80390441866666</v>
      </c>
      <c r="J14" s="23">
        <v>0.36</v>
      </c>
      <c r="K14" s="23">
        <v>1.34</v>
      </c>
      <c r="L14" s="23">
        <v>0</v>
      </c>
      <c r="M14" s="23">
        <v>0</v>
      </c>
      <c r="N14" s="23">
        <v>2.89</v>
      </c>
      <c r="O14" s="23">
        <v>18.170000000000002</v>
      </c>
      <c r="P14" s="23">
        <v>0.94</v>
      </c>
      <c r="Q14" s="23">
        <v>0</v>
      </c>
      <c r="R14" s="23">
        <v>0</v>
      </c>
      <c r="S14" s="23">
        <v>0</v>
      </c>
      <c r="T14" s="23">
        <v>0.62</v>
      </c>
      <c r="U14" s="23">
        <v>179.83</v>
      </c>
      <c r="V14" s="23">
        <v>34.92</v>
      </c>
      <c r="W14" s="23">
        <v>6.85</v>
      </c>
      <c r="X14" s="23">
        <v>4.46</v>
      </c>
      <c r="Y14" s="23">
        <v>25.25</v>
      </c>
      <c r="Z14" s="23">
        <v>0.35</v>
      </c>
      <c r="AA14" s="23">
        <v>1.72</v>
      </c>
      <c r="AB14" s="23">
        <v>0.51</v>
      </c>
      <c r="AC14" s="23">
        <v>2.97</v>
      </c>
      <c r="AD14" s="23">
        <v>1.38</v>
      </c>
      <c r="AE14" s="23">
        <v>0.04</v>
      </c>
      <c r="AF14" s="23">
        <v>0.01</v>
      </c>
      <c r="AG14" s="23">
        <v>0.3</v>
      </c>
      <c r="AH14" s="23">
        <v>0.99</v>
      </c>
      <c r="AI14" s="23">
        <v>0</v>
      </c>
      <c r="AJ14" s="20">
        <v>0</v>
      </c>
      <c r="AK14" s="20">
        <v>145.52000000000001</v>
      </c>
      <c r="AL14" s="20">
        <v>130.51</v>
      </c>
      <c r="AM14" s="20">
        <v>243.76</v>
      </c>
      <c r="AN14" s="20">
        <v>88.41</v>
      </c>
      <c r="AO14" s="20">
        <v>49.7</v>
      </c>
      <c r="AP14" s="20">
        <v>97.34</v>
      </c>
      <c r="AQ14" s="20">
        <v>31.08</v>
      </c>
      <c r="AR14" s="20">
        <v>149.65</v>
      </c>
      <c r="AS14" s="20">
        <v>105.4</v>
      </c>
      <c r="AT14" s="20">
        <v>125.09</v>
      </c>
      <c r="AU14" s="20">
        <v>117.98</v>
      </c>
      <c r="AV14" s="20">
        <v>63.09</v>
      </c>
      <c r="AW14" s="20">
        <v>106.95</v>
      </c>
      <c r="AX14" s="20">
        <v>889.29</v>
      </c>
      <c r="AY14" s="20">
        <v>2.29</v>
      </c>
      <c r="AZ14" s="20">
        <v>277.32</v>
      </c>
      <c r="BA14" s="20">
        <v>152.9</v>
      </c>
      <c r="BB14" s="20">
        <v>78.16</v>
      </c>
      <c r="BC14" s="20">
        <v>60.03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0.15</v>
      </c>
      <c r="BL14" s="20">
        <v>0</v>
      </c>
      <c r="BM14" s="20">
        <v>0.08</v>
      </c>
      <c r="BN14" s="20">
        <v>0.01</v>
      </c>
      <c r="BO14" s="20">
        <v>0.01</v>
      </c>
      <c r="BP14" s="20">
        <v>0</v>
      </c>
      <c r="BQ14" s="20">
        <v>0</v>
      </c>
      <c r="BR14" s="20">
        <v>0</v>
      </c>
      <c r="BS14" s="20">
        <v>0.45</v>
      </c>
      <c r="BT14" s="20">
        <v>0</v>
      </c>
      <c r="BU14" s="20">
        <v>0</v>
      </c>
      <c r="BV14" s="20">
        <v>1.35</v>
      </c>
      <c r="BW14" s="20">
        <v>0.01</v>
      </c>
      <c r="BX14" s="20">
        <v>0</v>
      </c>
      <c r="BY14" s="20">
        <v>0</v>
      </c>
      <c r="BZ14" s="20">
        <v>0</v>
      </c>
      <c r="CA14" s="20">
        <v>0</v>
      </c>
      <c r="CB14" s="20">
        <v>18.14</v>
      </c>
      <c r="CC14" s="24"/>
      <c r="CD14" s="24"/>
      <c r="CE14" s="20">
        <v>1.8</v>
      </c>
      <c r="CG14" s="20">
        <v>19.52</v>
      </c>
      <c r="CH14" s="20">
        <v>10.09</v>
      </c>
      <c r="CI14" s="20">
        <v>14.81</v>
      </c>
      <c r="CJ14" s="20">
        <v>673.38</v>
      </c>
      <c r="CK14" s="20">
        <v>249.4</v>
      </c>
      <c r="CL14" s="20">
        <v>461.39</v>
      </c>
      <c r="CM14" s="20">
        <v>3.95</v>
      </c>
      <c r="CN14" s="20">
        <v>2.31</v>
      </c>
      <c r="CO14" s="20">
        <v>3.43</v>
      </c>
      <c r="CP14" s="20">
        <v>2.93</v>
      </c>
      <c r="CQ14" s="20">
        <v>0.47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18.11</v>
      </c>
      <c r="E15" s="33">
        <v>14.56</v>
      </c>
      <c r="F15" s="33">
        <v>18.440000000000001</v>
      </c>
      <c r="G15" s="33">
        <v>7.83</v>
      </c>
      <c r="H15" s="33">
        <v>37.15</v>
      </c>
      <c r="I15" s="33">
        <v>386.56</v>
      </c>
      <c r="J15" s="33">
        <v>4.3899999999999997</v>
      </c>
      <c r="K15" s="33">
        <v>4.76</v>
      </c>
      <c r="L15" s="33">
        <v>0</v>
      </c>
      <c r="M15" s="33">
        <v>0</v>
      </c>
      <c r="N15" s="33">
        <v>8.75</v>
      </c>
      <c r="O15" s="33">
        <v>27.29</v>
      </c>
      <c r="P15" s="33">
        <v>1.1100000000000001</v>
      </c>
      <c r="Q15" s="33">
        <v>0</v>
      </c>
      <c r="R15" s="33">
        <v>0</v>
      </c>
      <c r="S15" s="33">
        <v>0.28000000000000003</v>
      </c>
      <c r="T15" s="33">
        <v>2.91</v>
      </c>
      <c r="U15" s="33">
        <v>621.49</v>
      </c>
      <c r="V15" s="33">
        <v>181.59</v>
      </c>
      <c r="W15" s="33">
        <v>65.760000000000005</v>
      </c>
      <c r="X15" s="33">
        <v>16.91</v>
      </c>
      <c r="Y15" s="33">
        <v>214.75</v>
      </c>
      <c r="Z15" s="33">
        <v>2.86</v>
      </c>
      <c r="AA15" s="33">
        <v>170.47</v>
      </c>
      <c r="AB15" s="33">
        <v>54.95</v>
      </c>
      <c r="AC15" s="33">
        <v>295.57</v>
      </c>
      <c r="AD15" s="33">
        <v>4.37</v>
      </c>
      <c r="AE15" s="33">
        <v>0.1</v>
      </c>
      <c r="AF15" s="33">
        <v>0.41</v>
      </c>
      <c r="AG15" s="33">
        <v>0.48</v>
      </c>
      <c r="AH15" s="33">
        <v>5.05</v>
      </c>
      <c r="AI15" s="33">
        <v>0.78</v>
      </c>
      <c r="AJ15" s="34">
        <v>0</v>
      </c>
      <c r="AK15" s="34">
        <v>1026.43</v>
      </c>
      <c r="AL15" s="34">
        <v>829.07</v>
      </c>
      <c r="AM15" s="34">
        <v>1489.33</v>
      </c>
      <c r="AN15" s="34">
        <v>1078.24</v>
      </c>
      <c r="AO15" s="34">
        <v>518.37</v>
      </c>
      <c r="AP15" s="34">
        <v>783.63</v>
      </c>
      <c r="AQ15" s="34">
        <v>261.95</v>
      </c>
      <c r="AR15" s="34">
        <v>913.05</v>
      </c>
      <c r="AS15" s="34">
        <v>901.12</v>
      </c>
      <c r="AT15" s="34">
        <v>1019.98</v>
      </c>
      <c r="AU15" s="34">
        <v>1469.32</v>
      </c>
      <c r="AV15" s="34">
        <v>450.65</v>
      </c>
      <c r="AW15" s="34">
        <v>594.9</v>
      </c>
      <c r="AX15" s="34">
        <v>3165.83</v>
      </c>
      <c r="AY15" s="34">
        <v>17.09</v>
      </c>
      <c r="AZ15" s="34">
        <v>826.93</v>
      </c>
      <c r="BA15" s="34">
        <v>1191.1600000000001</v>
      </c>
      <c r="BB15" s="34">
        <v>619.28</v>
      </c>
      <c r="BC15" s="34">
        <v>399.8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0.45</v>
      </c>
      <c r="BL15" s="34">
        <v>0</v>
      </c>
      <c r="BM15" s="34">
        <v>0.27</v>
      </c>
      <c r="BN15" s="34">
        <v>0.02</v>
      </c>
      <c r="BO15" s="34">
        <v>0.04</v>
      </c>
      <c r="BP15" s="34">
        <v>0</v>
      </c>
      <c r="BQ15" s="34">
        <v>0</v>
      </c>
      <c r="BR15" s="34">
        <v>0</v>
      </c>
      <c r="BS15" s="34">
        <v>1.56</v>
      </c>
      <c r="BT15" s="34">
        <v>0</v>
      </c>
      <c r="BU15" s="34">
        <v>0</v>
      </c>
      <c r="BV15" s="34">
        <v>4.5</v>
      </c>
      <c r="BW15" s="34">
        <v>0.01</v>
      </c>
      <c r="BX15" s="34">
        <v>0</v>
      </c>
      <c r="BY15" s="34">
        <v>0</v>
      </c>
      <c r="BZ15" s="34">
        <v>0</v>
      </c>
      <c r="CA15" s="34">
        <v>0</v>
      </c>
      <c r="CB15" s="34">
        <v>350.02</v>
      </c>
      <c r="CC15" s="25"/>
      <c r="CD15" s="25">
        <f>$I$15/$I$34*100</f>
        <v>28.634074074074071</v>
      </c>
      <c r="CE15" s="34">
        <v>179.63</v>
      </c>
      <c r="CF15" s="34"/>
      <c r="CG15" s="34">
        <v>61.33</v>
      </c>
      <c r="CH15" s="34">
        <v>39.049999999999997</v>
      </c>
      <c r="CI15" s="34">
        <v>50.19</v>
      </c>
      <c r="CJ15" s="34">
        <v>4005.51</v>
      </c>
      <c r="CK15" s="34">
        <v>2158.89</v>
      </c>
      <c r="CL15" s="34">
        <v>3082.2</v>
      </c>
      <c r="CM15" s="34">
        <v>65.63</v>
      </c>
      <c r="CN15" s="34">
        <v>40.950000000000003</v>
      </c>
      <c r="CO15" s="34">
        <v>53.59</v>
      </c>
      <c r="CP15" s="34">
        <v>7.81</v>
      </c>
      <c r="CQ15" s="34">
        <v>1.22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2</v>
      </c>
      <c r="CH17" s="20">
        <v>2</v>
      </c>
      <c r="CI17" s="20">
        <v>2</v>
      </c>
      <c r="CJ17" s="20">
        <v>150</v>
      </c>
      <c r="CK17" s="20">
        <v>150</v>
      </c>
      <c r="CL17" s="20">
        <v>150</v>
      </c>
      <c r="CM17" s="20">
        <v>46.8</v>
      </c>
      <c r="CN17" s="20">
        <v>46.8</v>
      </c>
      <c r="CO17" s="20">
        <v>46.8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3.6059259259259258</v>
      </c>
      <c r="CE18" s="34">
        <v>5</v>
      </c>
      <c r="CF18" s="34"/>
      <c r="CG18" s="34">
        <v>2</v>
      </c>
      <c r="CH18" s="34">
        <v>2</v>
      </c>
      <c r="CI18" s="34">
        <v>2</v>
      </c>
      <c r="CJ18" s="34">
        <v>150</v>
      </c>
      <c r="CK18" s="34">
        <v>150</v>
      </c>
      <c r="CL18" s="34">
        <v>150</v>
      </c>
      <c r="CM18" s="34">
        <v>46.8</v>
      </c>
      <c r="CN18" s="34">
        <v>46.8</v>
      </c>
      <c r="CO18" s="34">
        <v>46.8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"20"</f>
        <v>20</v>
      </c>
      <c r="D20" s="23">
        <v>1.32</v>
      </c>
      <c r="E20" s="23">
        <v>0</v>
      </c>
      <c r="F20" s="23">
        <v>0.13</v>
      </c>
      <c r="G20" s="23">
        <v>0.13</v>
      </c>
      <c r="H20" s="23">
        <v>9.3800000000000008</v>
      </c>
      <c r="I20" s="23">
        <v>44.780199999999994</v>
      </c>
      <c r="J20" s="23">
        <v>0</v>
      </c>
      <c r="K20" s="23">
        <v>0</v>
      </c>
      <c r="L20" s="23">
        <v>0</v>
      </c>
      <c r="M20" s="23">
        <v>0</v>
      </c>
      <c r="N20" s="23">
        <v>0.22</v>
      </c>
      <c r="O20" s="23">
        <v>9.1199999999999992</v>
      </c>
      <c r="P20" s="23">
        <v>0.04</v>
      </c>
      <c r="Q20" s="23">
        <v>0</v>
      </c>
      <c r="R20" s="23">
        <v>0</v>
      </c>
      <c r="S20" s="23">
        <v>0</v>
      </c>
      <c r="T20" s="23">
        <v>0.36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63.86</v>
      </c>
      <c r="AL20" s="20">
        <v>66.47</v>
      </c>
      <c r="AM20" s="20">
        <v>101.79</v>
      </c>
      <c r="AN20" s="20">
        <v>33.76</v>
      </c>
      <c r="AO20" s="20">
        <v>20.010000000000002</v>
      </c>
      <c r="AP20" s="20">
        <v>40.020000000000003</v>
      </c>
      <c r="AQ20" s="20">
        <v>15.14</v>
      </c>
      <c r="AR20" s="20">
        <v>72.38</v>
      </c>
      <c r="AS20" s="20">
        <v>44.89</v>
      </c>
      <c r="AT20" s="20">
        <v>62.64</v>
      </c>
      <c r="AU20" s="20">
        <v>51.68</v>
      </c>
      <c r="AV20" s="20">
        <v>27.14</v>
      </c>
      <c r="AW20" s="20">
        <v>48.02</v>
      </c>
      <c r="AX20" s="20">
        <v>401.59</v>
      </c>
      <c r="AY20" s="20">
        <v>0</v>
      </c>
      <c r="AZ20" s="20">
        <v>130.85</v>
      </c>
      <c r="BA20" s="20">
        <v>56.9</v>
      </c>
      <c r="BB20" s="20">
        <v>37.76</v>
      </c>
      <c r="BC20" s="20">
        <v>29.93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0.02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0.01</v>
      </c>
      <c r="BT20" s="20">
        <v>0</v>
      </c>
      <c r="BU20" s="20">
        <v>0</v>
      </c>
      <c r="BV20" s="20">
        <v>0.06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7.82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950</v>
      </c>
      <c r="CK20" s="20">
        <v>366</v>
      </c>
      <c r="CL20" s="20">
        <v>658</v>
      </c>
      <c r="CM20" s="20">
        <v>7.6</v>
      </c>
      <c r="CN20" s="20">
        <v>7.6</v>
      </c>
      <c r="CO20" s="20">
        <v>7.6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"30"</f>
        <v>30</v>
      </c>
      <c r="D21" s="23">
        <v>1.98</v>
      </c>
      <c r="E21" s="23">
        <v>0</v>
      </c>
      <c r="F21" s="23">
        <v>0.36</v>
      </c>
      <c r="G21" s="23">
        <v>0.36</v>
      </c>
      <c r="H21" s="23">
        <v>12.51</v>
      </c>
      <c r="I21" s="23">
        <v>58.013999999999996</v>
      </c>
      <c r="J21" s="23">
        <v>0.06</v>
      </c>
      <c r="K21" s="23">
        <v>0</v>
      </c>
      <c r="L21" s="23">
        <v>0</v>
      </c>
      <c r="M21" s="23">
        <v>0</v>
      </c>
      <c r="N21" s="23">
        <v>0.36</v>
      </c>
      <c r="O21" s="23">
        <v>9.66</v>
      </c>
      <c r="P21" s="23">
        <v>2.4900000000000002</v>
      </c>
      <c r="Q21" s="23">
        <v>0</v>
      </c>
      <c r="R21" s="23">
        <v>0</v>
      </c>
      <c r="S21" s="23">
        <v>0.3</v>
      </c>
      <c r="T21" s="23">
        <v>0.75</v>
      </c>
      <c r="U21" s="23">
        <v>183</v>
      </c>
      <c r="V21" s="23">
        <v>73.5</v>
      </c>
      <c r="W21" s="23">
        <v>10.5</v>
      </c>
      <c r="X21" s="23">
        <v>14.1</v>
      </c>
      <c r="Y21" s="23">
        <v>47.4</v>
      </c>
      <c r="Z21" s="23">
        <v>1.17</v>
      </c>
      <c r="AA21" s="23">
        <v>0</v>
      </c>
      <c r="AB21" s="23">
        <v>1.5</v>
      </c>
      <c r="AC21" s="23">
        <v>0.3</v>
      </c>
      <c r="AD21" s="23">
        <v>0.42</v>
      </c>
      <c r="AE21" s="23">
        <v>0.05</v>
      </c>
      <c r="AF21" s="23">
        <v>0.02</v>
      </c>
      <c r="AG21" s="23">
        <v>0.21</v>
      </c>
      <c r="AH21" s="23">
        <v>0.6</v>
      </c>
      <c r="AI21" s="23">
        <v>0</v>
      </c>
      <c r="AJ21" s="20">
        <v>0</v>
      </c>
      <c r="AK21" s="20">
        <v>96.6</v>
      </c>
      <c r="AL21" s="20">
        <v>74.400000000000006</v>
      </c>
      <c r="AM21" s="20">
        <v>128.1</v>
      </c>
      <c r="AN21" s="20">
        <v>66.900000000000006</v>
      </c>
      <c r="AO21" s="20">
        <v>27.9</v>
      </c>
      <c r="AP21" s="20">
        <v>59.4</v>
      </c>
      <c r="AQ21" s="20">
        <v>24</v>
      </c>
      <c r="AR21" s="20">
        <v>111.3</v>
      </c>
      <c r="AS21" s="20">
        <v>89.1</v>
      </c>
      <c r="AT21" s="20">
        <v>87.3</v>
      </c>
      <c r="AU21" s="20">
        <v>139.19999999999999</v>
      </c>
      <c r="AV21" s="20">
        <v>37.200000000000003</v>
      </c>
      <c r="AW21" s="20">
        <v>93</v>
      </c>
      <c r="AX21" s="20">
        <v>467.7</v>
      </c>
      <c r="AY21" s="20">
        <v>0</v>
      </c>
      <c r="AZ21" s="20">
        <v>157.80000000000001</v>
      </c>
      <c r="BA21" s="20">
        <v>87.3</v>
      </c>
      <c r="BB21" s="20">
        <v>54</v>
      </c>
      <c r="BC21" s="20">
        <v>39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0.04</v>
      </c>
      <c r="BL21" s="20">
        <v>0</v>
      </c>
      <c r="BM21" s="20">
        <v>0</v>
      </c>
      <c r="BN21" s="20">
        <v>0.01</v>
      </c>
      <c r="BO21" s="20">
        <v>0</v>
      </c>
      <c r="BP21" s="20">
        <v>0</v>
      </c>
      <c r="BQ21" s="20">
        <v>0</v>
      </c>
      <c r="BR21" s="20">
        <v>0</v>
      </c>
      <c r="BS21" s="20">
        <v>0.03</v>
      </c>
      <c r="BT21" s="20">
        <v>0</v>
      </c>
      <c r="BU21" s="20">
        <v>0</v>
      </c>
      <c r="BV21" s="20">
        <v>0.14000000000000001</v>
      </c>
      <c r="BW21" s="20">
        <v>0.02</v>
      </c>
      <c r="BX21" s="20">
        <v>0</v>
      </c>
      <c r="BY21" s="20">
        <v>0</v>
      </c>
      <c r="BZ21" s="20">
        <v>0</v>
      </c>
      <c r="CA21" s="20">
        <v>0</v>
      </c>
      <c r="CB21" s="20">
        <v>14.1</v>
      </c>
      <c r="CC21" s="24"/>
      <c r="CD21" s="24"/>
      <c r="CE21" s="20">
        <v>0.25</v>
      </c>
      <c r="CF21" s="20"/>
      <c r="CG21" s="20">
        <v>5</v>
      </c>
      <c r="CH21" s="20">
        <v>5</v>
      </c>
      <c r="CI21" s="20">
        <v>5</v>
      </c>
      <c r="CJ21" s="20">
        <v>950</v>
      </c>
      <c r="CK21" s="20">
        <v>366</v>
      </c>
      <c r="CL21" s="20">
        <v>658</v>
      </c>
      <c r="CM21" s="20">
        <v>9.5</v>
      </c>
      <c r="CN21" s="20">
        <v>7.9</v>
      </c>
      <c r="CO21" s="20">
        <v>8.6999999999999993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"16/2"</f>
        <v>16/2</v>
      </c>
      <c r="B22" s="27" t="s">
        <v>170</v>
      </c>
      <c r="C22" s="23" t="str">
        <f>"180"</f>
        <v>180</v>
      </c>
      <c r="D22" s="23">
        <v>3.99</v>
      </c>
      <c r="E22" s="23">
        <v>0</v>
      </c>
      <c r="F22" s="23">
        <v>4.01</v>
      </c>
      <c r="G22" s="23">
        <v>4.01</v>
      </c>
      <c r="H22" s="23">
        <v>17.5</v>
      </c>
      <c r="I22" s="23">
        <v>118.11997439999999</v>
      </c>
      <c r="J22" s="23">
        <v>0.52</v>
      </c>
      <c r="K22" s="23">
        <v>2.34</v>
      </c>
      <c r="L22" s="23">
        <v>0</v>
      </c>
      <c r="M22" s="23">
        <v>0</v>
      </c>
      <c r="N22" s="23">
        <v>2.38</v>
      </c>
      <c r="O22" s="23">
        <v>12.58</v>
      </c>
      <c r="P22" s="23">
        <v>2.54</v>
      </c>
      <c r="Q22" s="23">
        <v>0</v>
      </c>
      <c r="R22" s="23">
        <v>0</v>
      </c>
      <c r="S22" s="23">
        <v>0.13</v>
      </c>
      <c r="T22" s="23">
        <v>1.42</v>
      </c>
      <c r="U22" s="23">
        <v>147.05000000000001</v>
      </c>
      <c r="V22" s="23">
        <v>407.82</v>
      </c>
      <c r="W22" s="23">
        <v>26.24</v>
      </c>
      <c r="X22" s="23">
        <v>28.75</v>
      </c>
      <c r="Y22" s="23">
        <v>77.14</v>
      </c>
      <c r="Z22" s="23">
        <v>1.47</v>
      </c>
      <c r="AA22" s="23">
        <v>0</v>
      </c>
      <c r="AB22" s="23">
        <v>981.4</v>
      </c>
      <c r="AC22" s="23">
        <v>181.64</v>
      </c>
      <c r="AD22" s="23">
        <v>1.78</v>
      </c>
      <c r="AE22" s="23">
        <v>0.15</v>
      </c>
      <c r="AF22" s="23">
        <v>0.05</v>
      </c>
      <c r="AG22" s="23">
        <v>0.86</v>
      </c>
      <c r="AH22" s="23">
        <v>1.88</v>
      </c>
      <c r="AI22" s="23">
        <v>4.07</v>
      </c>
      <c r="AJ22" s="20">
        <v>0</v>
      </c>
      <c r="AK22" s="20">
        <v>157.35</v>
      </c>
      <c r="AL22" s="20">
        <v>174.55</v>
      </c>
      <c r="AM22" s="20">
        <v>258.77999999999997</v>
      </c>
      <c r="AN22" s="20">
        <v>248.55</v>
      </c>
      <c r="AO22" s="20">
        <v>34.130000000000003</v>
      </c>
      <c r="AP22" s="20">
        <v>139.01</v>
      </c>
      <c r="AQ22" s="20">
        <v>46.22</v>
      </c>
      <c r="AR22" s="20">
        <v>163.35</v>
      </c>
      <c r="AS22" s="20">
        <v>158.22999999999999</v>
      </c>
      <c r="AT22" s="20">
        <v>302.24</v>
      </c>
      <c r="AU22" s="20">
        <v>357.06</v>
      </c>
      <c r="AV22" s="20">
        <v>72.34</v>
      </c>
      <c r="AW22" s="20">
        <v>154.71</v>
      </c>
      <c r="AX22" s="20">
        <v>565.53</v>
      </c>
      <c r="AY22" s="20">
        <v>0</v>
      </c>
      <c r="AZ22" s="20">
        <v>109.02</v>
      </c>
      <c r="BA22" s="20">
        <v>132.94</v>
      </c>
      <c r="BB22" s="20">
        <v>112.19</v>
      </c>
      <c r="BC22" s="20">
        <v>42.07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0.28000000000000003</v>
      </c>
      <c r="BL22" s="20">
        <v>0</v>
      </c>
      <c r="BM22" s="20">
        <v>0.16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0.96</v>
      </c>
      <c r="BT22" s="20">
        <v>0</v>
      </c>
      <c r="BU22" s="20">
        <v>0</v>
      </c>
      <c r="BV22" s="20">
        <v>2.25</v>
      </c>
      <c r="BW22" s="20">
        <v>0.02</v>
      </c>
      <c r="BX22" s="20">
        <v>0</v>
      </c>
      <c r="BY22" s="20">
        <v>0</v>
      </c>
      <c r="BZ22" s="20">
        <v>0</v>
      </c>
      <c r="CA22" s="20">
        <v>0</v>
      </c>
      <c r="CB22" s="20">
        <v>173.9</v>
      </c>
      <c r="CC22" s="24"/>
      <c r="CD22" s="24"/>
      <c r="CE22" s="20">
        <v>163.57</v>
      </c>
      <c r="CF22" s="20"/>
      <c r="CG22" s="20">
        <v>22.94</v>
      </c>
      <c r="CH22" s="20">
        <v>14.82</v>
      </c>
      <c r="CI22" s="20">
        <v>18.88</v>
      </c>
      <c r="CJ22" s="20">
        <v>1191.93</v>
      </c>
      <c r="CK22" s="20">
        <v>620.13</v>
      </c>
      <c r="CL22" s="20">
        <v>906.03</v>
      </c>
      <c r="CM22" s="20">
        <v>42.51</v>
      </c>
      <c r="CN22" s="20">
        <v>21.74</v>
      </c>
      <c r="CO22" s="20">
        <v>32.119999999999997</v>
      </c>
      <c r="CP22" s="20">
        <v>0</v>
      </c>
      <c r="CQ22" s="20">
        <v>0.36</v>
      </c>
      <c r="CR22" s="28"/>
    </row>
    <row r="23" spans="1:96" s="26" customFormat="1" ht="31.5" x14ac:dyDescent="0.25">
      <c r="A23" s="21" t="str">
        <f>"18/7"</f>
        <v>18/7</v>
      </c>
      <c r="B23" s="27" t="s">
        <v>258</v>
      </c>
      <c r="C23" s="23" t="str">
        <f>"70"</f>
        <v>70</v>
      </c>
      <c r="D23" s="23">
        <v>6.82</v>
      </c>
      <c r="E23" s="23">
        <v>5.96</v>
      </c>
      <c r="F23" s="23">
        <v>5.38</v>
      </c>
      <c r="G23" s="23">
        <v>3.49</v>
      </c>
      <c r="H23" s="23">
        <v>6.25</v>
      </c>
      <c r="I23" s="23">
        <v>100.51208461538462</v>
      </c>
      <c r="J23" s="23">
        <v>0.84</v>
      </c>
      <c r="K23" s="23">
        <v>2.4500000000000002</v>
      </c>
      <c r="L23" s="23">
        <v>0</v>
      </c>
      <c r="M23" s="23">
        <v>0</v>
      </c>
      <c r="N23" s="23">
        <v>0.54</v>
      </c>
      <c r="O23" s="23">
        <v>5.39</v>
      </c>
      <c r="P23" s="23">
        <v>0.32</v>
      </c>
      <c r="Q23" s="23">
        <v>0</v>
      </c>
      <c r="R23" s="23">
        <v>0</v>
      </c>
      <c r="S23" s="23">
        <v>0.01</v>
      </c>
      <c r="T23" s="23">
        <v>0.83</v>
      </c>
      <c r="U23" s="23">
        <v>50.87</v>
      </c>
      <c r="V23" s="23">
        <v>61.47</v>
      </c>
      <c r="W23" s="23">
        <v>6.43</v>
      </c>
      <c r="X23" s="23">
        <v>4.4800000000000004</v>
      </c>
      <c r="Y23" s="23">
        <v>43.03</v>
      </c>
      <c r="Z23" s="23">
        <v>0.22</v>
      </c>
      <c r="AA23" s="23">
        <v>6.3</v>
      </c>
      <c r="AB23" s="23">
        <v>0</v>
      </c>
      <c r="AC23" s="23">
        <v>9.69</v>
      </c>
      <c r="AD23" s="23">
        <v>2.2200000000000002</v>
      </c>
      <c r="AE23" s="23">
        <v>0.04</v>
      </c>
      <c r="AF23" s="23">
        <v>0.03</v>
      </c>
      <c r="AG23" s="23">
        <v>1.06</v>
      </c>
      <c r="AH23" s="23">
        <v>2.77</v>
      </c>
      <c r="AI23" s="23">
        <v>0.08</v>
      </c>
      <c r="AJ23" s="20">
        <v>0</v>
      </c>
      <c r="AK23" s="20">
        <v>393.4</v>
      </c>
      <c r="AL23" s="20">
        <v>307.64</v>
      </c>
      <c r="AM23" s="20">
        <v>557.4</v>
      </c>
      <c r="AN23" s="20">
        <v>605.29</v>
      </c>
      <c r="AO23" s="20">
        <v>169.97</v>
      </c>
      <c r="AP23" s="20">
        <v>351.77</v>
      </c>
      <c r="AQ23" s="20">
        <v>70.61</v>
      </c>
      <c r="AR23" s="20">
        <v>39.549999999999997</v>
      </c>
      <c r="AS23" s="20">
        <v>25.3</v>
      </c>
      <c r="AT23" s="20">
        <v>32.96</v>
      </c>
      <c r="AU23" s="20">
        <v>27.58</v>
      </c>
      <c r="AV23" s="20">
        <v>270.33</v>
      </c>
      <c r="AW23" s="20">
        <v>26.95</v>
      </c>
      <c r="AX23" s="20">
        <v>231.27</v>
      </c>
      <c r="AY23" s="20">
        <v>0</v>
      </c>
      <c r="AZ23" s="20">
        <v>74.05</v>
      </c>
      <c r="BA23" s="20">
        <v>35.229999999999997</v>
      </c>
      <c r="BB23" s="20">
        <v>20.38</v>
      </c>
      <c r="BC23" s="20">
        <v>16.149999999999999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0.22</v>
      </c>
      <c r="BL23" s="20">
        <v>0</v>
      </c>
      <c r="BM23" s="20">
        <v>0.14000000000000001</v>
      </c>
      <c r="BN23" s="20">
        <v>0.01</v>
      </c>
      <c r="BO23" s="20">
        <v>0.02</v>
      </c>
      <c r="BP23" s="20">
        <v>0</v>
      </c>
      <c r="BQ23" s="20">
        <v>0</v>
      </c>
      <c r="BR23" s="20">
        <v>0</v>
      </c>
      <c r="BS23" s="20">
        <v>0.81</v>
      </c>
      <c r="BT23" s="20">
        <v>0</v>
      </c>
      <c r="BU23" s="20">
        <v>0</v>
      </c>
      <c r="BV23" s="20">
        <v>2.04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65.540000000000006</v>
      </c>
      <c r="CC23" s="24"/>
      <c r="CD23" s="24"/>
      <c r="CE23" s="20">
        <v>6.3</v>
      </c>
      <c r="CF23" s="20"/>
      <c r="CG23" s="20">
        <v>171.54</v>
      </c>
      <c r="CH23" s="20">
        <v>36.06</v>
      </c>
      <c r="CI23" s="20">
        <v>103.8</v>
      </c>
      <c r="CJ23" s="20">
        <v>2077.9499999999998</v>
      </c>
      <c r="CK23" s="20">
        <v>713.08</v>
      </c>
      <c r="CL23" s="20">
        <v>1395.52</v>
      </c>
      <c r="CM23" s="20">
        <v>43.72</v>
      </c>
      <c r="CN23" s="20">
        <v>26.35</v>
      </c>
      <c r="CO23" s="20">
        <v>35.15</v>
      </c>
      <c r="CP23" s="20">
        <v>0</v>
      </c>
      <c r="CQ23" s="20">
        <v>0.27</v>
      </c>
      <c r="CR23" s="28"/>
    </row>
    <row r="24" spans="1:96" s="26" customFormat="1" ht="47.25" x14ac:dyDescent="0.25">
      <c r="A24" s="21" t="str">
        <f>"40/3"</f>
        <v>40/3</v>
      </c>
      <c r="B24" s="27" t="s">
        <v>259</v>
      </c>
      <c r="C24" s="23" t="str">
        <f>"130"</f>
        <v>130</v>
      </c>
      <c r="D24" s="23">
        <v>7.41</v>
      </c>
      <c r="E24" s="23">
        <v>0</v>
      </c>
      <c r="F24" s="23">
        <v>7.49</v>
      </c>
      <c r="G24" s="23">
        <v>8.51</v>
      </c>
      <c r="H24" s="23">
        <v>39.479999999999997</v>
      </c>
      <c r="I24" s="23">
        <v>244.08722780000002</v>
      </c>
      <c r="J24" s="23">
        <v>1.17</v>
      </c>
      <c r="K24" s="23">
        <v>4.2300000000000004</v>
      </c>
      <c r="L24" s="23">
        <v>0</v>
      </c>
      <c r="M24" s="23">
        <v>0</v>
      </c>
      <c r="N24" s="23">
        <v>2.5099999999999998</v>
      </c>
      <c r="O24" s="23">
        <v>30.18</v>
      </c>
      <c r="P24" s="23">
        <v>6.79</v>
      </c>
      <c r="Q24" s="23">
        <v>0</v>
      </c>
      <c r="R24" s="23">
        <v>0</v>
      </c>
      <c r="S24" s="23">
        <v>7.0000000000000007E-2</v>
      </c>
      <c r="T24" s="23">
        <v>1.6</v>
      </c>
      <c r="U24" s="23">
        <v>130.85</v>
      </c>
      <c r="V24" s="23">
        <v>242.9</v>
      </c>
      <c r="W24" s="23">
        <v>18.21</v>
      </c>
      <c r="X24" s="23">
        <v>110</v>
      </c>
      <c r="Y24" s="23">
        <v>168.14</v>
      </c>
      <c r="Z24" s="23">
        <v>3.66</v>
      </c>
      <c r="AA24" s="23">
        <v>0</v>
      </c>
      <c r="AB24" s="23">
        <v>1252.78</v>
      </c>
      <c r="AC24" s="23">
        <v>261.2</v>
      </c>
      <c r="AD24" s="23">
        <v>3.42</v>
      </c>
      <c r="AE24" s="23">
        <v>0.2</v>
      </c>
      <c r="AF24" s="23">
        <v>0.11</v>
      </c>
      <c r="AG24" s="23">
        <v>2.13</v>
      </c>
      <c r="AH24" s="23">
        <v>4.51</v>
      </c>
      <c r="AI24" s="23">
        <v>0.78</v>
      </c>
      <c r="AJ24" s="20">
        <v>0</v>
      </c>
      <c r="AK24" s="20">
        <v>336.91</v>
      </c>
      <c r="AL24" s="20">
        <v>262.86</v>
      </c>
      <c r="AM24" s="20">
        <v>424.16</v>
      </c>
      <c r="AN24" s="20">
        <v>302.57</v>
      </c>
      <c r="AO24" s="20">
        <v>180.98</v>
      </c>
      <c r="AP24" s="20">
        <v>228.76</v>
      </c>
      <c r="AQ24" s="20">
        <v>102.16</v>
      </c>
      <c r="AR24" s="20">
        <v>336.57</v>
      </c>
      <c r="AS24" s="20">
        <v>331.9</v>
      </c>
      <c r="AT24" s="20">
        <v>634.6</v>
      </c>
      <c r="AU24" s="20">
        <v>635.96</v>
      </c>
      <c r="AV24" s="20">
        <v>170.37</v>
      </c>
      <c r="AW24" s="20">
        <v>408.28</v>
      </c>
      <c r="AX24" s="20">
        <v>1299.1300000000001</v>
      </c>
      <c r="AY24" s="20">
        <v>0</v>
      </c>
      <c r="AZ24" s="20">
        <v>284.73</v>
      </c>
      <c r="BA24" s="20">
        <v>344.68</v>
      </c>
      <c r="BB24" s="20">
        <v>243.91</v>
      </c>
      <c r="BC24" s="20">
        <v>186.97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0.01</v>
      </c>
      <c r="BJ24" s="20">
        <v>0</v>
      </c>
      <c r="BK24" s="20">
        <v>0.64</v>
      </c>
      <c r="BL24" s="20">
        <v>0</v>
      </c>
      <c r="BM24" s="20">
        <v>0.26</v>
      </c>
      <c r="BN24" s="20">
        <v>0.02</v>
      </c>
      <c r="BO24" s="20">
        <v>0.04</v>
      </c>
      <c r="BP24" s="20">
        <v>0</v>
      </c>
      <c r="BQ24" s="20">
        <v>0</v>
      </c>
      <c r="BR24" s="20">
        <v>0.01</v>
      </c>
      <c r="BS24" s="20">
        <v>1.92</v>
      </c>
      <c r="BT24" s="20">
        <v>0.01</v>
      </c>
      <c r="BU24" s="20">
        <v>0</v>
      </c>
      <c r="BV24" s="20">
        <v>4.47</v>
      </c>
      <c r="BW24" s="20">
        <v>0.05</v>
      </c>
      <c r="BX24" s="20">
        <v>0</v>
      </c>
      <c r="BY24" s="20">
        <v>0</v>
      </c>
      <c r="BZ24" s="20">
        <v>0</v>
      </c>
      <c r="CA24" s="20">
        <v>0</v>
      </c>
      <c r="CB24" s="20">
        <v>122</v>
      </c>
      <c r="CC24" s="24"/>
      <c r="CD24" s="24"/>
      <c r="CE24" s="20">
        <v>208.8</v>
      </c>
      <c r="CF24" s="20"/>
      <c r="CG24" s="20">
        <v>27.44</v>
      </c>
      <c r="CH24" s="20">
        <v>17.440000000000001</v>
      </c>
      <c r="CI24" s="20">
        <v>22.44</v>
      </c>
      <c r="CJ24" s="20">
        <v>3942.87</v>
      </c>
      <c r="CK24" s="20">
        <v>1852.47</v>
      </c>
      <c r="CL24" s="20">
        <v>2897.67</v>
      </c>
      <c r="CM24" s="20">
        <v>57.05</v>
      </c>
      <c r="CN24" s="20">
        <v>37.340000000000003</v>
      </c>
      <c r="CO24" s="20">
        <v>47.19</v>
      </c>
      <c r="CP24" s="20">
        <v>0</v>
      </c>
      <c r="CQ24" s="20">
        <v>0.33</v>
      </c>
      <c r="CR24" s="28"/>
    </row>
    <row r="25" spans="1:96" s="26" customFormat="1" ht="47.25" x14ac:dyDescent="0.25">
      <c r="A25" s="21" t="str">
        <f>"37/10"</f>
        <v>37/10</v>
      </c>
      <c r="B25" s="27" t="s">
        <v>222</v>
      </c>
      <c r="C25" s="23" t="str">
        <f>"180"</f>
        <v>180</v>
      </c>
      <c r="D25" s="23">
        <v>0.21</v>
      </c>
      <c r="E25" s="23">
        <v>0</v>
      </c>
      <c r="F25" s="23">
        <v>0.09</v>
      </c>
      <c r="G25" s="23">
        <v>0.09</v>
      </c>
      <c r="H25" s="23">
        <v>17.54</v>
      </c>
      <c r="I25" s="23">
        <v>66.885992999999999</v>
      </c>
      <c r="J25" s="23">
        <v>0.01</v>
      </c>
      <c r="K25" s="23">
        <v>0</v>
      </c>
      <c r="L25" s="23">
        <v>0</v>
      </c>
      <c r="M25" s="23">
        <v>0</v>
      </c>
      <c r="N25" s="23">
        <v>15.77</v>
      </c>
      <c r="O25" s="23">
        <v>0.38</v>
      </c>
      <c r="P25" s="23">
        <v>1.39</v>
      </c>
      <c r="Q25" s="23">
        <v>0</v>
      </c>
      <c r="R25" s="23">
        <v>0</v>
      </c>
      <c r="S25" s="23">
        <v>0.31</v>
      </c>
      <c r="T25" s="23">
        <v>0.31</v>
      </c>
      <c r="U25" s="23">
        <v>0.8</v>
      </c>
      <c r="V25" s="23">
        <v>3.47</v>
      </c>
      <c r="W25" s="23">
        <v>4.0599999999999996</v>
      </c>
      <c r="X25" s="23">
        <v>1.03</v>
      </c>
      <c r="Y25" s="23">
        <v>1</v>
      </c>
      <c r="Z25" s="23">
        <v>0.21</v>
      </c>
      <c r="AA25" s="23">
        <v>0</v>
      </c>
      <c r="AB25" s="23">
        <v>315.89999999999998</v>
      </c>
      <c r="AC25" s="23">
        <v>58.59</v>
      </c>
      <c r="AD25" s="23">
        <v>0.23</v>
      </c>
      <c r="AE25" s="23">
        <v>0.01</v>
      </c>
      <c r="AF25" s="23">
        <v>0.02</v>
      </c>
      <c r="AG25" s="23">
        <v>7.0000000000000007E-2</v>
      </c>
      <c r="AH25" s="23">
        <v>0.09</v>
      </c>
      <c r="AI25" s="23">
        <v>35.1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215.11</v>
      </c>
      <c r="CC25" s="24"/>
      <c r="CD25" s="24"/>
      <c r="CE25" s="20">
        <v>52.65</v>
      </c>
      <c r="CF25" s="20"/>
      <c r="CG25" s="20">
        <v>6.24</v>
      </c>
      <c r="CH25" s="20">
        <v>6.24</v>
      </c>
      <c r="CI25" s="20">
        <v>6.24</v>
      </c>
      <c r="CJ25" s="20">
        <v>617.5</v>
      </c>
      <c r="CK25" s="20">
        <v>230.9</v>
      </c>
      <c r="CL25" s="20">
        <v>424.2</v>
      </c>
      <c r="CM25" s="20">
        <v>51.96</v>
      </c>
      <c r="CN25" s="20">
        <v>30.99</v>
      </c>
      <c r="CO25" s="20">
        <v>41.47</v>
      </c>
      <c r="CP25" s="20">
        <v>13.5</v>
      </c>
      <c r="CQ25" s="20">
        <v>0</v>
      </c>
      <c r="CR25" s="28"/>
    </row>
    <row r="26" spans="1:96" s="20" customFormat="1" ht="63" x14ac:dyDescent="0.25">
      <c r="A26" s="21" t="str">
        <f>"18/1"</f>
        <v>18/1</v>
      </c>
      <c r="B26" s="27" t="s">
        <v>260</v>
      </c>
      <c r="C26" s="23" t="str">
        <f>"60"</f>
        <v>60</v>
      </c>
      <c r="D26" s="23">
        <v>0.78</v>
      </c>
      <c r="E26" s="23">
        <v>0</v>
      </c>
      <c r="F26" s="23">
        <v>3.57</v>
      </c>
      <c r="G26" s="23">
        <v>3.57</v>
      </c>
      <c r="H26" s="23">
        <v>12.76</v>
      </c>
      <c r="I26" s="23">
        <v>81.589468799999992</v>
      </c>
      <c r="J26" s="23">
        <v>0.45</v>
      </c>
      <c r="K26" s="23">
        <v>2.34</v>
      </c>
      <c r="L26" s="23">
        <v>0</v>
      </c>
      <c r="M26" s="23">
        <v>0</v>
      </c>
      <c r="N26" s="23">
        <v>11.26</v>
      </c>
      <c r="O26" s="23">
        <v>0.09</v>
      </c>
      <c r="P26" s="23">
        <v>1.41</v>
      </c>
      <c r="Q26" s="23">
        <v>0</v>
      </c>
      <c r="R26" s="23">
        <v>0</v>
      </c>
      <c r="S26" s="23">
        <v>0.13</v>
      </c>
      <c r="T26" s="23">
        <v>0.79</v>
      </c>
      <c r="U26" s="23">
        <v>9.14</v>
      </c>
      <c r="V26" s="23">
        <v>87.04</v>
      </c>
      <c r="W26" s="23">
        <v>11.77</v>
      </c>
      <c r="X26" s="23">
        <v>16.53</v>
      </c>
      <c r="Y26" s="23">
        <v>24</v>
      </c>
      <c r="Z26" s="23">
        <v>0.31</v>
      </c>
      <c r="AA26" s="23">
        <v>0</v>
      </c>
      <c r="AB26" s="23">
        <v>5221.4399999999996</v>
      </c>
      <c r="AC26" s="23">
        <v>888</v>
      </c>
      <c r="AD26" s="23">
        <v>1.76</v>
      </c>
      <c r="AE26" s="23">
        <v>0.03</v>
      </c>
      <c r="AF26" s="23">
        <v>0.03</v>
      </c>
      <c r="AG26" s="23">
        <v>0.44</v>
      </c>
      <c r="AH26" s="23">
        <v>0.49</v>
      </c>
      <c r="AI26" s="23">
        <v>2.1800000000000002</v>
      </c>
      <c r="AJ26" s="20">
        <v>0</v>
      </c>
      <c r="AK26" s="20">
        <v>18.71</v>
      </c>
      <c r="AL26" s="20">
        <v>15.23</v>
      </c>
      <c r="AM26" s="20">
        <v>19.149999999999999</v>
      </c>
      <c r="AN26" s="20">
        <v>16.53</v>
      </c>
      <c r="AO26" s="20">
        <v>3.92</v>
      </c>
      <c r="AP26" s="20">
        <v>13.92</v>
      </c>
      <c r="AQ26" s="20">
        <v>3.48</v>
      </c>
      <c r="AR26" s="20">
        <v>13.49</v>
      </c>
      <c r="AS26" s="20">
        <v>20.89</v>
      </c>
      <c r="AT26" s="20">
        <v>17.84</v>
      </c>
      <c r="AU26" s="20">
        <v>58.74</v>
      </c>
      <c r="AV26" s="20">
        <v>6.09</v>
      </c>
      <c r="AW26" s="20">
        <v>12.62</v>
      </c>
      <c r="AX26" s="20">
        <v>102.25</v>
      </c>
      <c r="AY26" s="20">
        <v>0</v>
      </c>
      <c r="AZ26" s="20">
        <v>13.05</v>
      </c>
      <c r="BA26" s="20">
        <v>14.36</v>
      </c>
      <c r="BB26" s="20">
        <v>7.83</v>
      </c>
      <c r="BC26" s="20">
        <v>5.22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0.22</v>
      </c>
      <c r="BL26" s="20">
        <v>0</v>
      </c>
      <c r="BM26" s="20">
        <v>0.14000000000000001</v>
      </c>
      <c r="BN26" s="20">
        <v>0.01</v>
      </c>
      <c r="BO26" s="20">
        <v>0.02</v>
      </c>
      <c r="BP26" s="20">
        <v>0</v>
      </c>
      <c r="BQ26" s="20">
        <v>0</v>
      </c>
      <c r="BR26" s="20">
        <v>0</v>
      </c>
      <c r="BS26" s="20">
        <v>0.84</v>
      </c>
      <c r="BT26" s="20">
        <v>0</v>
      </c>
      <c r="BU26" s="20">
        <v>0</v>
      </c>
      <c r="BV26" s="20">
        <v>2.08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41.36</v>
      </c>
      <c r="CC26" s="24"/>
      <c r="CD26" s="24"/>
      <c r="CE26" s="20">
        <v>870.24</v>
      </c>
      <c r="CG26" s="20">
        <v>1.67</v>
      </c>
      <c r="CH26" s="20">
        <v>1.25</v>
      </c>
      <c r="CI26" s="20">
        <v>1.46</v>
      </c>
      <c r="CJ26" s="20">
        <v>206.85</v>
      </c>
      <c r="CK26" s="20">
        <v>51.94</v>
      </c>
      <c r="CL26" s="20">
        <v>129.38999999999999</v>
      </c>
      <c r="CM26" s="20">
        <v>1.19</v>
      </c>
      <c r="CN26" s="20">
        <v>0.72</v>
      </c>
      <c r="CO26" s="20">
        <v>0.95</v>
      </c>
      <c r="CP26" s="20">
        <v>0.6</v>
      </c>
      <c r="CQ26" s="20">
        <v>0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22.51</v>
      </c>
      <c r="E27" s="33">
        <v>5.96</v>
      </c>
      <c r="F27" s="33">
        <v>21.03</v>
      </c>
      <c r="G27" s="33">
        <v>20.16</v>
      </c>
      <c r="H27" s="33">
        <v>115.43</v>
      </c>
      <c r="I27" s="33">
        <v>713.99</v>
      </c>
      <c r="J27" s="33">
        <v>3.05</v>
      </c>
      <c r="K27" s="33">
        <v>11.36</v>
      </c>
      <c r="L27" s="33">
        <v>0</v>
      </c>
      <c r="M27" s="33">
        <v>0</v>
      </c>
      <c r="N27" s="33">
        <v>33.049999999999997</v>
      </c>
      <c r="O27" s="33">
        <v>67.400000000000006</v>
      </c>
      <c r="P27" s="33">
        <v>14.98</v>
      </c>
      <c r="Q27" s="33">
        <v>0</v>
      </c>
      <c r="R27" s="33">
        <v>0</v>
      </c>
      <c r="S27" s="33">
        <v>0.95</v>
      </c>
      <c r="T27" s="33">
        <v>6.06</v>
      </c>
      <c r="U27" s="33">
        <v>521.72</v>
      </c>
      <c r="V27" s="33">
        <v>876.21</v>
      </c>
      <c r="W27" s="33">
        <v>77.209999999999994</v>
      </c>
      <c r="X27" s="33">
        <v>174.89</v>
      </c>
      <c r="Y27" s="33">
        <v>360.72</v>
      </c>
      <c r="Z27" s="33">
        <v>7.04</v>
      </c>
      <c r="AA27" s="33">
        <v>6.3</v>
      </c>
      <c r="AB27" s="33">
        <v>7773.02</v>
      </c>
      <c r="AC27" s="33">
        <v>1399.42</v>
      </c>
      <c r="AD27" s="33">
        <v>9.83</v>
      </c>
      <c r="AE27" s="33">
        <v>0.48</v>
      </c>
      <c r="AF27" s="33">
        <v>0.26</v>
      </c>
      <c r="AG27" s="33">
        <v>4.76</v>
      </c>
      <c r="AH27" s="33">
        <v>10.35</v>
      </c>
      <c r="AI27" s="33">
        <v>42.21</v>
      </c>
      <c r="AJ27" s="34">
        <v>0</v>
      </c>
      <c r="AK27" s="34">
        <v>1066.83</v>
      </c>
      <c r="AL27" s="34">
        <v>901.14</v>
      </c>
      <c r="AM27" s="34">
        <v>1489.38</v>
      </c>
      <c r="AN27" s="34">
        <v>1273.5999999999999</v>
      </c>
      <c r="AO27" s="34">
        <v>436.91</v>
      </c>
      <c r="AP27" s="34">
        <v>832.88</v>
      </c>
      <c r="AQ27" s="34">
        <v>261.61</v>
      </c>
      <c r="AR27" s="34">
        <v>736.63</v>
      </c>
      <c r="AS27" s="34">
        <v>670.31</v>
      </c>
      <c r="AT27" s="34">
        <v>1137.58</v>
      </c>
      <c r="AU27" s="34">
        <v>1270.21</v>
      </c>
      <c r="AV27" s="34">
        <v>583.47</v>
      </c>
      <c r="AW27" s="34">
        <v>743.57</v>
      </c>
      <c r="AX27" s="34">
        <v>3067.48</v>
      </c>
      <c r="AY27" s="34">
        <v>0</v>
      </c>
      <c r="AZ27" s="34">
        <v>769.5</v>
      </c>
      <c r="BA27" s="34">
        <v>671.41</v>
      </c>
      <c r="BB27" s="34">
        <v>476.08</v>
      </c>
      <c r="BC27" s="34">
        <v>319.33999999999997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1.41</v>
      </c>
      <c r="BL27" s="34">
        <v>0</v>
      </c>
      <c r="BM27" s="34">
        <v>0.7</v>
      </c>
      <c r="BN27" s="34">
        <v>0.06</v>
      </c>
      <c r="BO27" s="34">
        <v>0.11</v>
      </c>
      <c r="BP27" s="34">
        <v>0</v>
      </c>
      <c r="BQ27" s="34">
        <v>0</v>
      </c>
      <c r="BR27" s="34">
        <v>0.02</v>
      </c>
      <c r="BS27" s="34">
        <v>4.58</v>
      </c>
      <c r="BT27" s="34">
        <v>0.01</v>
      </c>
      <c r="BU27" s="34">
        <v>0</v>
      </c>
      <c r="BV27" s="34">
        <v>11.04</v>
      </c>
      <c r="BW27" s="34">
        <v>0.1</v>
      </c>
      <c r="BX27" s="34">
        <v>0</v>
      </c>
      <c r="BY27" s="34">
        <v>0</v>
      </c>
      <c r="BZ27" s="34">
        <v>0</v>
      </c>
      <c r="CA27" s="34">
        <v>0</v>
      </c>
      <c r="CB27" s="34">
        <v>639.83000000000004</v>
      </c>
      <c r="CC27" s="25"/>
      <c r="CD27" s="25">
        <f>$I$27/$I$34*100</f>
        <v>52.888148148148147</v>
      </c>
      <c r="CE27" s="34">
        <v>1301.8</v>
      </c>
      <c r="CF27" s="34"/>
      <c r="CG27" s="34">
        <v>234.81</v>
      </c>
      <c r="CH27" s="34">
        <v>80.8</v>
      </c>
      <c r="CI27" s="34">
        <v>157.81</v>
      </c>
      <c r="CJ27" s="34">
        <v>9937.09</v>
      </c>
      <c r="CK27" s="34">
        <v>4200.5200000000004</v>
      </c>
      <c r="CL27" s="34">
        <v>7068.81</v>
      </c>
      <c r="CM27" s="34">
        <v>213.51</v>
      </c>
      <c r="CN27" s="34">
        <v>132.63</v>
      </c>
      <c r="CO27" s="34">
        <v>173.19</v>
      </c>
      <c r="CP27" s="34">
        <v>14.1</v>
      </c>
      <c r="CQ27" s="34">
        <v>0.95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2850</v>
      </c>
      <c r="CK29" s="20">
        <v>1098</v>
      </c>
      <c r="CL29" s="20">
        <v>1974</v>
      </c>
      <c r="CM29" s="20">
        <v>22.8</v>
      </c>
      <c r="CN29" s="20">
        <v>22.8</v>
      </c>
      <c r="CO29" s="20">
        <v>22.8</v>
      </c>
      <c r="CP29" s="20">
        <v>0</v>
      </c>
      <c r="CQ29" s="20">
        <v>0</v>
      </c>
      <c r="CR29" s="28"/>
    </row>
    <row r="30" spans="1:96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3.08</v>
      </c>
      <c r="CH30" s="20">
        <v>3.08</v>
      </c>
      <c r="CI30" s="20">
        <v>3.08</v>
      </c>
      <c r="CJ30" s="20">
        <v>341.6</v>
      </c>
      <c r="CK30" s="20">
        <v>136.71</v>
      </c>
      <c r="CL30" s="20">
        <v>239.15</v>
      </c>
      <c r="CM30" s="20">
        <v>33.07</v>
      </c>
      <c r="CN30" s="20">
        <v>19.55</v>
      </c>
      <c r="CO30" s="20">
        <v>26.31</v>
      </c>
      <c r="CP30" s="20">
        <v>3.75</v>
      </c>
      <c r="CQ30" s="20">
        <v>0</v>
      </c>
      <c r="CR30" s="28"/>
    </row>
    <row r="31" spans="1:96" s="20" customFormat="1" ht="31.5" x14ac:dyDescent="0.25">
      <c r="A31" s="21" t="str">
        <f>"3/3"</f>
        <v>3/3</v>
      </c>
      <c r="B31" s="27" t="s">
        <v>261</v>
      </c>
      <c r="C31" s="23" t="str">
        <f>"150"</f>
        <v>150</v>
      </c>
      <c r="D31" s="23">
        <v>2.57</v>
      </c>
      <c r="E31" s="23">
        <v>0</v>
      </c>
      <c r="F31" s="23">
        <v>4.07</v>
      </c>
      <c r="G31" s="23">
        <v>4.07</v>
      </c>
      <c r="H31" s="23">
        <v>21.33</v>
      </c>
      <c r="I31" s="23">
        <v>131.17713749999999</v>
      </c>
      <c r="J31" s="23">
        <v>0.6</v>
      </c>
      <c r="K31" s="23">
        <v>2.44</v>
      </c>
      <c r="L31" s="23">
        <v>0</v>
      </c>
      <c r="M31" s="23">
        <v>0</v>
      </c>
      <c r="N31" s="23">
        <v>1.4</v>
      </c>
      <c r="O31" s="23">
        <v>18.23</v>
      </c>
      <c r="P31" s="23">
        <v>1.7</v>
      </c>
      <c r="Q31" s="23">
        <v>0</v>
      </c>
      <c r="R31" s="23">
        <v>0</v>
      </c>
      <c r="S31" s="23">
        <v>0.27</v>
      </c>
      <c r="T31" s="23">
        <v>1.71</v>
      </c>
      <c r="U31" s="23">
        <v>70.39</v>
      </c>
      <c r="V31" s="23">
        <v>613.46</v>
      </c>
      <c r="W31" s="23">
        <v>12.9</v>
      </c>
      <c r="X31" s="23">
        <v>27.99</v>
      </c>
      <c r="Y31" s="23">
        <v>70.69</v>
      </c>
      <c r="Z31" s="23">
        <v>1.1000000000000001</v>
      </c>
      <c r="AA31" s="23">
        <v>0</v>
      </c>
      <c r="AB31" s="23">
        <v>22.95</v>
      </c>
      <c r="AC31" s="23">
        <v>4.05</v>
      </c>
      <c r="AD31" s="23">
        <v>1.79</v>
      </c>
      <c r="AE31" s="23">
        <v>0.11</v>
      </c>
      <c r="AF31" s="23">
        <v>0.08</v>
      </c>
      <c r="AG31" s="23">
        <v>1.32</v>
      </c>
      <c r="AH31" s="23">
        <v>2.4300000000000002</v>
      </c>
      <c r="AI31" s="23">
        <v>5.4</v>
      </c>
      <c r="AJ31" s="20">
        <v>0</v>
      </c>
      <c r="AK31" s="20">
        <v>32.06</v>
      </c>
      <c r="AL31" s="20">
        <v>51.3</v>
      </c>
      <c r="AM31" s="20">
        <v>64.13</v>
      </c>
      <c r="AN31" s="20">
        <v>76.95</v>
      </c>
      <c r="AO31" s="20">
        <v>12.83</v>
      </c>
      <c r="AP31" s="20">
        <v>51.3</v>
      </c>
      <c r="AQ31" s="20">
        <v>25.65</v>
      </c>
      <c r="AR31" s="20">
        <v>52.58</v>
      </c>
      <c r="AS31" s="20">
        <v>74.39</v>
      </c>
      <c r="AT31" s="20">
        <v>205.2</v>
      </c>
      <c r="AU31" s="20">
        <v>89.78</v>
      </c>
      <c r="AV31" s="20">
        <v>17.96</v>
      </c>
      <c r="AW31" s="20">
        <v>52.58</v>
      </c>
      <c r="AX31" s="20">
        <v>282.14999999999998</v>
      </c>
      <c r="AY31" s="20">
        <v>0</v>
      </c>
      <c r="AZ31" s="20">
        <v>38.479999999999997</v>
      </c>
      <c r="BA31" s="20">
        <v>34.630000000000003</v>
      </c>
      <c r="BB31" s="20">
        <v>38.479999999999997</v>
      </c>
      <c r="BC31" s="20">
        <v>16.670000000000002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0.31</v>
      </c>
      <c r="BL31" s="20">
        <v>0</v>
      </c>
      <c r="BM31" s="20">
        <v>0.17</v>
      </c>
      <c r="BN31" s="20">
        <v>0.01</v>
      </c>
      <c r="BO31" s="20">
        <v>0.02</v>
      </c>
      <c r="BP31" s="20">
        <v>0</v>
      </c>
      <c r="BQ31" s="20">
        <v>0</v>
      </c>
      <c r="BR31" s="20">
        <v>0.01</v>
      </c>
      <c r="BS31" s="20">
        <v>1.05</v>
      </c>
      <c r="BT31" s="20">
        <v>0</v>
      </c>
      <c r="BU31" s="20">
        <v>0</v>
      </c>
      <c r="BV31" s="20">
        <v>2.21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124.86</v>
      </c>
      <c r="CC31" s="24"/>
      <c r="CD31" s="24"/>
      <c r="CE31" s="20">
        <v>3.83</v>
      </c>
      <c r="CG31" s="20">
        <v>4.2</v>
      </c>
      <c r="CH31" s="20">
        <v>3</v>
      </c>
      <c r="CI31" s="20">
        <v>3.6</v>
      </c>
      <c r="CJ31" s="20">
        <v>129.80000000000001</v>
      </c>
      <c r="CK31" s="20">
        <v>129.80000000000001</v>
      </c>
      <c r="CL31" s="20">
        <v>129.80000000000001</v>
      </c>
      <c r="CM31" s="20">
        <v>5.69</v>
      </c>
      <c r="CN31" s="20">
        <v>0.72</v>
      </c>
      <c r="CO31" s="20">
        <v>3.2</v>
      </c>
      <c r="CP31" s="20">
        <v>0</v>
      </c>
      <c r="CQ31" s="20">
        <v>0.23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3.95</v>
      </c>
      <c r="E32" s="33">
        <v>0</v>
      </c>
      <c r="F32" s="33">
        <v>4.22</v>
      </c>
      <c r="G32" s="33">
        <v>4.22</v>
      </c>
      <c r="H32" s="33">
        <v>34.42</v>
      </c>
      <c r="I32" s="33">
        <v>190.37</v>
      </c>
      <c r="J32" s="33">
        <v>0.6</v>
      </c>
      <c r="K32" s="33">
        <v>2.44</v>
      </c>
      <c r="L32" s="33">
        <v>0</v>
      </c>
      <c r="M32" s="33">
        <v>0</v>
      </c>
      <c r="N32" s="33">
        <v>5.3</v>
      </c>
      <c r="O32" s="33">
        <v>27.35</v>
      </c>
      <c r="P32" s="33">
        <v>1.77</v>
      </c>
      <c r="Q32" s="33">
        <v>0</v>
      </c>
      <c r="R32" s="33">
        <v>0</v>
      </c>
      <c r="S32" s="33">
        <v>0.27</v>
      </c>
      <c r="T32" s="33">
        <v>2.09</v>
      </c>
      <c r="U32" s="33">
        <v>70.42</v>
      </c>
      <c r="V32" s="33">
        <v>613.57000000000005</v>
      </c>
      <c r="W32" s="33">
        <v>13</v>
      </c>
      <c r="X32" s="33">
        <v>27.99</v>
      </c>
      <c r="Y32" s="33">
        <v>70.69</v>
      </c>
      <c r="Z32" s="33">
        <v>1.1100000000000001</v>
      </c>
      <c r="AA32" s="33">
        <v>0</v>
      </c>
      <c r="AB32" s="33">
        <v>22.95</v>
      </c>
      <c r="AC32" s="33">
        <v>4.05</v>
      </c>
      <c r="AD32" s="33">
        <v>1.79</v>
      </c>
      <c r="AE32" s="33">
        <v>0.11</v>
      </c>
      <c r="AF32" s="33">
        <v>0.08</v>
      </c>
      <c r="AG32" s="33">
        <v>1.32</v>
      </c>
      <c r="AH32" s="33">
        <v>2.4300000000000002</v>
      </c>
      <c r="AI32" s="33">
        <v>5.4</v>
      </c>
      <c r="AJ32" s="34">
        <v>0</v>
      </c>
      <c r="AK32" s="34">
        <v>95.92</v>
      </c>
      <c r="AL32" s="34">
        <v>117.77</v>
      </c>
      <c r="AM32" s="34">
        <v>165.92</v>
      </c>
      <c r="AN32" s="34">
        <v>110.71</v>
      </c>
      <c r="AO32" s="34">
        <v>32.840000000000003</v>
      </c>
      <c r="AP32" s="34">
        <v>91.32</v>
      </c>
      <c r="AQ32" s="34">
        <v>40.79</v>
      </c>
      <c r="AR32" s="34">
        <v>124.97</v>
      </c>
      <c r="AS32" s="34">
        <v>119.28</v>
      </c>
      <c r="AT32" s="34">
        <v>267.83999999999997</v>
      </c>
      <c r="AU32" s="34">
        <v>141.44999999999999</v>
      </c>
      <c r="AV32" s="34">
        <v>45.1</v>
      </c>
      <c r="AW32" s="34">
        <v>100.61</v>
      </c>
      <c r="AX32" s="34">
        <v>683.74</v>
      </c>
      <c r="AY32" s="34">
        <v>0</v>
      </c>
      <c r="AZ32" s="34">
        <v>169.32</v>
      </c>
      <c r="BA32" s="34">
        <v>91.53</v>
      </c>
      <c r="BB32" s="34">
        <v>76.23</v>
      </c>
      <c r="BC32" s="34">
        <v>46.6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0.33</v>
      </c>
      <c r="BL32" s="34">
        <v>0</v>
      </c>
      <c r="BM32" s="34">
        <v>0.17</v>
      </c>
      <c r="BN32" s="34">
        <v>0.01</v>
      </c>
      <c r="BO32" s="34">
        <v>0.02</v>
      </c>
      <c r="BP32" s="34">
        <v>0</v>
      </c>
      <c r="BQ32" s="34">
        <v>0</v>
      </c>
      <c r="BR32" s="34">
        <v>0.01</v>
      </c>
      <c r="BS32" s="34">
        <v>1.06</v>
      </c>
      <c r="BT32" s="34">
        <v>0</v>
      </c>
      <c r="BU32" s="34">
        <v>0</v>
      </c>
      <c r="BV32" s="34">
        <v>2.2599999999999998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282.70999999999998</v>
      </c>
      <c r="CC32" s="25"/>
      <c r="CD32" s="25">
        <f>$I$32/$I$34*100</f>
        <v>14.101481481481482</v>
      </c>
      <c r="CE32" s="34">
        <v>3.83</v>
      </c>
      <c r="CF32" s="34"/>
      <c r="CG32" s="34">
        <v>7.28</v>
      </c>
      <c r="CH32" s="34">
        <v>6.08</v>
      </c>
      <c r="CI32" s="34">
        <v>6.68</v>
      </c>
      <c r="CJ32" s="34">
        <v>3321.39</v>
      </c>
      <c r="CK32" s="34">
        <v>1364.51</v>
      </c>
      <c r="CL32" s="34">
        <v>2342.9499999999998</v>
      </c>
      <c r="CM32" s="34">
        <v>61.56</v>
      </c>
      <c r="CN32" s="34">
        <v>43.07</v>
      </c>
      <c r="CO32" s="34">
        <v>52.32</v>
      </c>
      <c r="CP32" s="34">
        <v>3.75</v>
      </c>
      <c r="CQ32" s="34">
        <v>0.23</v>
      </c>
    </row>
    <row r="33" spans="1:95" s="30" customFormat="1" x14ac:dyDescent="0.25">
      <c r="A33" s="31"/>
      <c r="B33" s="32" t="s">
        <v>117</v>
      </c>
      <c r="C33" s="33"/>
      <c r="D33" s="33">
        <v>44.97</v>
      </c>
      <c r="E33" s="33">
        <v>20.52</v>
      </c>
      <c r="F33" s="33">
        <v>44.08</v>
      </c>
      <c r="G33" s="33">
        <v>32.6</v>
      </c>
      <c r="H33" s="33">
        <v>198.59</v>
      </c>
      <c r="I33" s="33">
        <v>1339.6</v>
      </c>
      <c r="J33" s="33">
        <v>8.15</v>
      </c>
      <c r="K33" s="33">
        <v>18.55</v>
      </c>
      <c r="L33" s="33">
        <v>0</v>
      </c>
      <c r="M33" s="33">
        <v>0</v>
      </c>
      <c r="N33" s="33">
        <v>56.1</v>
      </c>
      <c r="O33" s="33">
        <v>122.83</v>
      </c>
      <c r="P33" s="33">
        <v>19.66</v>
      </c>
      <c r="Q33" s="33">
        <v>0</v>
      </c>
      <c r="R33" s="33">
        <v>0</v>
      </c>
      <c r="S33" s="33">
        <v>2.2999999999999998</v>
      </c>
      <c r="T33" s="33">
        <v>11.56</v>
      </c>
      <c r="U33" s="33">
        <v>1239.6300000000001</v>
      </c>
      <c r="V33" s="33">
        <v>1949.36</v>
      </c>
      <c r="W33" s="33">
        <v>171.97</v>
      </c>
      <c r="X33" s="33">
        <v>228.78</v>
      </c>
      <c r="Y33" s="33">
        <v>657.16</v>
      </c>
      <c r="Z33" s="33">
        <v>13.21</v>
      </c>
      <c r="AA33" s="33">
        <v>176.77</v>
      </c>
      <c r="AB33" s="33">
        <v>7880.92</v>
      </c>
      <c r="AC33" s="33">
        <v>1704.04</v>
      </c>
      <c r="AD33" s="33">
        <v>16.18</v>
      </c>
      <c r="AE33" s="33">
        <v>0.71</v>
      </c>
      <c r="AF33" s="33">
        <v>0.77</v>
      </c>
      <c r="AG33" s="33">
        <v>6.86</v>
      </c>
      <c r="AH33" s="33">
        <v>18.23</v>
      </c>
      <c r="AI33" s="33">
        <v>58.39</v>
      </c>
      <c r="AJ33" s="34">
        <v>0</v>
      </c>
      <c r="AK33" s="34">
        <v>2201.1799999999998</v>
      </c>
      <c r="AL33" s="34">
        <v>1860.98</v>
      </c>
      <c r="AM33" s="34">
        <v>3163.62</v>
      </c>
      <c r="AN33" s="34">
        <v>2480.5500000000002</v>
      </c>
      <c r="AO33" s="34">
        <v>991.12</v>
      </c>
      <c r="AP33" s="34">
        <v>1718.83</v>
      </c>
      <c r="AQ33" s="34">
        <v>567.35</v>
      </c>
      <c r="AR33" s="34">
        <v>1783.65</v>
      </c>
      <c r="AS33" s="34">
        <v>1707.7</v>
      </c>
      <c r="AT33" s="34">
        <v>2435.4</v>
      </c>
      <c r="AU33" s="34">
        <v>2958.99</v>
      </c>
      <c r="AV33" s="34">
        <v>1086.21</v>
      </c>
      <c r="AW33" s="34">
        <v>1453.07</v>
      </c>
      <c r="AX33" s="34">
        <v>6959.05</v>
      </c>
      <c r="AY33" s="34">
        <v>17.09</v>
      </c>
      <c r="AZ33" s="34">
        <v>1778.76</v>
      </c>
      <c r="BA33" s="34">
        <v>1970.09</v>
      </c>
      <c r="BB33" s="34">
        <v>1177.5999999999999</v>
      </c>
      <c r="BC33" s="34">
        <v>770.74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2.19</v>
      </c>
      <c r="BL33" s="34">
        <v>0</v>
      </c>
      <c r="BM33" s="34">
        <v>1.1399999999999999</v>
      </c>
      <c r="BN33" s="34">
        <v>0.09</v>
      </c>
      <c r="BO33" s="34">
        <v>0.18</v>
      </c>
      <c r="BP33" s="34">
        <v>0</v>
      </c>
      <c r="BQ33" s="34">
        <v>0</v>
      </c>
      <c r="BR33" s="34">
        <v>0.03</v>
      </c>
      <c r="BS33" s="34">
        <v>7.2</v>
      </c>
      <c r="BT33" s="34">
        <v>0.01</v>
      </c>
      <c r="BU33" s="34">
        <v>0</v>
      </c>
      <c r="BV33" s="34">
        <v>17.809999999999999</v>
      </c>
      <c r="BW33" s="34">
        <v>0.11</v>
      </c>
      <c r="BX33" s="34">
        <v>0</v>
      </c>
      <c r="BY33" s="34">
        <v>0</v>
      </c>
      <c r="BZ33" s="34">
        <v>0</v>
      </c>
      <c r="CA33" s="34">
        <v>0</v>
      </c>
      <c r="CB33" s="34">
        <v>1358.87</v>
      </c>
      <c r="CC33" s="25"/>
      <c r="CD33" s="25"/>
      <c r="CE33" s="34">
        <v>1490.25</v>
      </c>
      <c r="CF33" s="34"/>
      <c r="CG33" s="34">
        <v>305.43</v>
      </c>
      <c r="CH33" s="34">
        <v>127.94</v>
      </c>
      <c r="CI33" s="34">
        <v>216.68</v>
      </c>
      <c r="CJ33" s="34">
        <v>17413.990000000002</v>
      </c>
      <c r="CK33" s="34">
        <v>7873.92</v>
      </c>
      <c r="CL33" s="34">
        <v>12643.96</v>
      </c>
      <c r="CM33" s="34">
        <v>387.51</v>
      </c>
      <c r="CN33" s="34">
        <v>263.45</v>
      </c>
      <c r="CO33" s="34">
        <v>325.89999999999998</v>
      </c>
      <c r="CP33" s="34">
        <v>25.66</v>
      </c>
      <c r="CQ33" s="34">
        <v>2.4</v>
      </c>
    </row>
    <row r="34" spans="1:95" ht="47.25" x14ac:dyDescent="0.25">
      <c r="A34" s="21"/>
      <c r="B34" s="27" t="s">
        <v>175</v>
      </c>
      <c r="C34" s="23"/>
      <c r="D34" s="23">
        <v>40.5</v>
      </c>
      <c r="E34" s="23">
        <v>0</v>
      </c>
      <c r="F34" s="23">
        <v>45</v>
      </c>
      <c r="G34" s="23">
        <v>0</v>
      </c>
      <c r="H34" s="23">
        <v>195.75</v>
      </c>
      <c r="I34" s="23">
        <v>1350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375</v>
      </c>
      <c r="AD34" s="23">
        <v>0</v>
      </c>
      <c r="AE34" s="23">
        <v>0.67500000000000004</v>
      </c>
      <c r="AF34" s="23">
        <v>0.75</v>
      </c>
      <c r="AG34" s="23"/>
      <c r="AH34" s="23"/>
      <c r="AI34" s="23">
        <v>37.5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4.4699999999999989</v>
      </c>
      <c r="E35" s="23">
        <f t="shared" si="0"/>
        <v>20.52</v>
      </c>
      <c r="F35" s="23">
        <f t="shared" si="0"/>
        <v>-0.92000000000000171</v>
      </c>
      <c r="G35" s="23">
        <f t="shared" si="0"/>
        <v>32.6</v>
      </c>
      <c r="H35" s="23">
        <f t="shared" si="0"/>
        <v>2.8400000000000034</v>
      </c>
      <c r="I35" s="23">
        <f t="shared" si="0"/>
        <v>-10.400000000000091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1949.36</v>
      </c>
      <c r="W35" s="23">
        <f t="shared" si="1"/>
        <v>171.97</v>
      </c>
      <c r="X35" s="23">
        <f t="shared" si="1"/>
        <v>228.78</v>
      </c>
      <c r="Y35" s="23">
        <f t="shared" si="1"/>
        <v>657.16</v>
      </c>
      <c r="Z35" s="23">
        <f t="shared" si="1"/>
        <v>13.21</v>
      </c>
      <c r="AA35" s="23">
        <f t="shared" si="1"/>
        <v>176.77</v>
      </c>
      <c r="AB35" s="23">
        <f t="shared" si="1"/>
        <v>7880.92</v>
      </c>
      <c r="AC35" s="23">
        <f t="shared" si="1"/>
        <v>1329.04</v>
      </c>
      <c r="AD35" s="23">
        <f t="shared" si="1"/>
        <v>16.18</v>
      </c>
      <c r="AE35" s="23">
        <f t="shared" si="1"/>
        <v>3.499999999999992E-2</v>
      </c>
      <c r="AF35" s="23">
        <f t="shared" si="1"/>
        <v>2.0000000000000018E-2</v>
      </c>
      <c r="AG35" s="23"/>
      <c r="AH35" s="23"/>
      <c r="AI35" s="23">
        <f>AI33-AI34</f>
        <v>20.89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216.68</v>
      </c>
      <c r="CJ35" s="20"/>
      <c r="CK35" s="20"/>
      <c r="CL35" s="20">
        <f>CL33-CL34</f>
        <v>12643.96</v>
      </c>
      <c r="CM35" s="20"/>
      <c r="CN35" s="20"/>
      <c r="CO35" s="20">
        <f>CO33-CO34</f>
        <v>325.89999999999998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14</v>
      </c>
      <c r="E36" s="23"/>
      <c r="F36" s="23">
        <v>31</v>
      </c>
      <c r="G36" s="23"/>
      <c r="H36" s="23">
        <v>55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207</v>
      </c>
      <c r="D6" s="55" t="s">
        <v>197</v>
      </c>
      <c r="E6" s="56">
        <v>150</v>
      </c>
      <c r="F6" s="57"/>
      <c r="G6" s="56">
        <v>200.44759500000001</v>
      </c>
      <c r="H6" s="56">
        <v>13.43</v>
      </c>
      <c r="I6" s="56">
        <v>16</v>
      </c>
      <c r="J6" s="58">
        <v>0.72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40</v>
      </c>
      <c r="F7" s="57"/>
      <c r="G7" s="56">
        <v>120.80390441866666</v>
      </c>
      <c r="H7" s="56">
        <v>3.24</v>
      </c>
      <c r="I7" s="56">
        <v>2.2799999999999998</v>
      </c>
      <c r="J7" s="58">
        <v>21.99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178</v>
      </c>
      <c r="D16" s="55" t="s">
        <v>170</v>
      </c>
      <c r="E16" s="56">
        <v>180</v>
      </c>
      <c r="F16" s="57"/>
      <c r="G16" s="56">
        <v>118.11997439999999</v>
      </c>
      <c r="H16" s="56">
        <v>3.99</v>
      </c>
      <c r="I16" s="56">
        <v>4.01</v>
      </c>
      <c r="J16" s="58">
        <v>17.5</v>
      </c>
    </row>
    <row r="17" spans="1:10" x14ac:dyDescent="0.25">
      <c r="A17" s="52"/>
      <c r="B17" s="59" t="s">
        <v>146</v>
      </c>
      <c r="C17" s="54" t="s">
        <v>262</v>
      </c>
      <c r="D17" s="55" t="s">
        <v>258</v>
      </c>
      <c r="E17" s="56">
        <v>70</v>
      </c>
      <c r="F17" s="57"/>
      <c r="G17" s="56">
        <v>100.51208461538462</v>
      </c>
      <c r="H17" s="56">
        <v>6.82</v>
      </c>
      <c r="I17" s="56">
        <v>5.38</v>
      </c>
      <c r="J17" s="58">
        <v>6.25</v>
      </c>
    </row>
    <row r="18" spans="1:10" x14ac:dyDescent="0.25">
      <c r="A18" s="52"/>
      <c r="B18" s="59" t="s">
        <v>148</v>
      </c>
      <c r="C18" s="54" t="s">
        <v>263</v>
      </c>
      <c r="D18" s="55" t="s">
        <v>259</v>
      </c>
      <c r="E18" s="56">
        <v>130</v>
      </c>
      <c r="F18" s="57"/>
      <c r="G18" s="56">
        <v>244.08722780000002</v>
      </c>
      <c r="H18" s="56">
        <v>7.41</v>
      </c>
      <c r="I18" s="56">
        <v>7.49</v>
      </c>
      <c r="J18" s="58">
        <v>39.479999999999997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180</v>
      </c>
      <c r="F19" s="57"/>
      <c r="G19" s="56">
        <v>66.885992999999999</v>
      </c>
      <c r="H19" s="56">
        <v>0.21</v>
      </c>
      <c r="I19" s="56">
        <v>0.09</v>
      </c>
      <c r="J19" s="58">
        <v>17.54</v>
      </c>
    </row>
    <row r="20" spans="1:10" ht="30" x14ac:dyDescent="0.25">
      <c r="A20" s="52"/>
      <c r="B20" s="59" t="s">
        <v>152</v>
      </c>
      <c r="C20" s="54" t="s">
        <v>264</v>
      </c>
      <c r="D20" s="55" t="s">
        <v>260</v>
      </c>
      <c r="E20" s="56">
        <v>60</v>
      </c>
      <c r="F20" s="57"/>
      <c r="G20" s="56">
        <v>81.589468799999992</v>
      </c>
      <c r="H20" s="56">
        <v>0.78</v>
      </c>
      <c r="I20" s="56">
        <v>3.57</v>
      </c>
      <c r="J20" s="58">
        <v>12.76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265</v>
      </c>
      <c r="D25" s="75" t="s">
        <v>261</v>
      </c>
      <c r="E25" s="76">
        <v>150</v>
      </c>
      <c r="F25" s="77"/>
      <c r="G25" s="76">
        <v>131.17713749999999</v>
      </c>
      <c r="H25" s="76">
        <v>2.57</v>
      </c>
      <c r="I25" s="76">
        <v>4.07</v>
      </c>
      <c r="J25" s="78">
        <v>21.33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45173.355497685188</v>
      </c>
    </row>
    <row r="2" spans="1:2" ht="12.75" customHeight="1" x14ac:dyDescent="0.2">
      <c r="A2" s="83" t="s">
        <v>161</v>
      </c>
      <c r="B2" s="84">
        <v>45176.569571759261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266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IU29"/>
  <sheetViews>
    <sheetView workbookViewId="0">
      <selection activeCell="A8" sqref="A8:CQ2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"4 сентября 2023 г."</f>
        <v>4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(23)'!B3&lt;&gt;"",'Dop (23)'!B3,"")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63" x14ac:dyDescent="0.25">
      <c r="A13" s="21" t="str">
        <f>"2/6-1"</f>
        <v>2/6-1</v>
      </c>
      <c r="B13" s="27" t="s">
        <v>197</v>
      </c>
      <c r="C13" s="23" t="str">
        <f>"150"</f>
        <v>150</v>
      </c>
      <c r="D13" s="23">
        <v>13.43</v>
      </c>
      <c r="E13" s="23">
        <v>14.29</v>
      </c>
      <c r="F13" s="23">
        <v>16</v>
      </c>
      <c r="G13" s="23">
        <v>5.24</v>
      </c>
      <c r="H13" s="23">
        <v>0.72</v>
      </c>
      <c r="I13" s="23">
        <v>200.44759500000001</v>
      </c>
      <c r="J13" s="23">
        <v>4.03</v>
      </c>
      <c r="K13" s="23">
        <v>3.41</v>
      </c>
      <c r="L13" s="23">
        <v>0</v>
      </c>
      <c r="M13" s="23">
        <v>0</v>
      </c>
      <c r="N13" s="23">
        <v>0.72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1.87</v>
      </c>
      <c r="U13" s="23">
        <v>441.08</v>
      </c>
      <c r="V13" s="23">
        <v>138.66</v>
      </c>
      <c r="W13" s="23">
        <v>56.88</v>
      </c>
      <c r="X13" s="23">
        <v>11.89</v>
      </c>
      <c r="Y13" s="23">
        <v>188.5</v>
      </c>
      <c r="Z13" s="23">
        <v>2.4700000000000002</v>
      </c>
      <c r="AA13" s="23">
        <v>168.75</v>
      </c>
      <c r="AB13" s="23">
        <v>54</v>
      </c>
      <c r="AC13" s="23">
        <v>292.5</v>
      </c>
      <c r="AD13" s="23">
        <v>2.99</v>
      </c>
      <c r="AE13" s="23">
        <v>0.06</v>
      </c>
      <c r="AF13" s="23">
        <v>0.4</v>
      </c>
      <c r="AG13" s="23">
        <v>0.18</v>
      </c>
      <c r="AH13" s="23">
        <v>4.05</v>
      </c>
      <c r="AI13" s="23">
        <v>0</v>
      </c>
      <c r="AJ13" s="20">
        <v>0</v>
      </c>
      <c r="AK13" s="20">
        <v>816.39</v>
      </c>
      <c r="AL13" s="20">
        <v>631.33000000000004</v>
      </c>
      <c r="AM13" s="20">
        <v>1143.1600000000001</v>
      </c>
      <c r="AN13" s="20">
        <v>954.92</v>
      </c>
      <c r="AO13" s="20">
        <v>448.38</v>
      </c>
      <c r="AP13" s="20">
        <v>645.08000000000004</v>
      </c>
      <c r="AQ13" s="20">
        <v>215.73</v>
      </c>
      <c r="AR13" s="20">
        <v>689.49</v>
      </c>
      <c r="AS13" s="20">
        <v>750.83</v>
      </c>
      <c r="AT13" s="20">
        <v>832.25</v>
      </c>
      <c r="AU13" s="20">
        <v>1299.67</v>
      </c>
      <c r="AV13" s="20">
        <v>359.55</v>
      </c>
      <c r="AW13" s="20">
        <v>439.92</v>
      </c>
      <c r="AX13" s="20">
        <v>1874.95</v>
      </c>
      <c r="AY13" s="20">
        <v>14.81</v>
      </c>
      <c r="AZ13" s="20">
        <v>418.77</v>
      </c>
      <c r="BA13" s="20">
        <v>981.36</v>
      </c>
      <c r="BB13" s="20">
        <v>503.37</v>
      </c>
      <c r="BC13" s="20">
        <v>309.85000000000002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0.28999999999999998</v>
      </c>
      <c r="BL13" s="20">
        <v>0</v>
      </c>
      <c r="BM13" s="20">
        <v>0.19</v>
      </c>
      <c r="BN13" s="20">
        <v>0.01</v>
      </c>
      <c r="BO13" s="20">
        <v>0.03</v>
      </c>
      <c r="BP13" s="20">
        <v>0</v>
      </c>
      <c r="BQ13" s="20">
        <v>0</v>
      </c>
      <c r="BR13" s="20">
        <v>0</v>
      </c>
      <c r="BS13" s="20">
        <v>1.0900000000000001</v>
      </c>
      <c r="BT13" s="20">
        <v>0</v>
      </c>
      <c r="BU13" s="20">
        <v>0</v>
      </c>
      <c r="BV13" s="20">
        <v>3.1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124.62</v>
      </c>
      <c r="CC13" s="24"/>
      <c r="CD13" s="24"/>
      <c r="CE13" s="20">
        <v>177.75</v>
      </c>
      <c r="CF13" s="20"/>
      <c r="CG13" s="20">
        <v>37.5</v>
      </c>
      <c r="CH13" s="20">
        <v>24.8</v>
      </c>
      <c r="CI13" s="20">
        <v>31.15</v>
      </c>
      <c r="CJ13" s="20">
        <v>2486.67</v>
      </c>
      <c r="CK13" s="20">
        <v>1576.72</v>
      </c>
      <c r="CL13" s="20">
        <v>2031.69</v>
      </c>
      <c r="CM13" s="20">
        <v>13.5</v>
      </c>
      <c r="CN13" s="20">
        <v>8.77</v>
      </c>
      <c r="CO13" s="20">
        <v>11.13</v>
      </c>
      <c r="CP13" s="20">
        <v>0</v>
      </c>
      <c r="CQ13" s="20">
        <v>0.75</v>
      </c>
      <c r="CR13" s="28"/>
    </row>
    <row r="14" spans="1:96" s="26" customFormat="1" ht="31.5" x14ac:dyDescent="0.25">
      <c r="A14" s="21" t="str">
        <f>"8/12"</f>
        <v>8/12</v>
      </c>
      <c r="B14" s="27" t="s">
        <v>198</v>
      </c>
      <c r="C14" s="23" t="str">
        <f>"70"</f>
        <v>70</v>
      </c>
      <c r="D14" s="23">
        <v>5.67</v>
      </c>
      <c r="E14" s="23">
        <v>0.47</v>
      </c>
      <c r="F14" s="23">
        <v>3.99</v>
      </c>
      <c r="G14" s="23">
        <v>4.25</v>
      </c>
      <c r="H14" s="23">
        <v>38.479999999999997</v>
      </c>
      <c r="I14" s="23">
        <v>211.40683273266663</v>
      </c>
      <c r="J14" s="23">
        <v>0.63</v>
      </c>
      <c r="K14" s="23">
        <v>2.35</v>
      </c>
      <c r="L14" s="23">
        <v>0</v>
      </c>
      <c r="M14" s="23">
        <v>0</v>
      </c>
      <c r="N14" s="23">
        <v>5.05</v>
      </c>
      <c r="O14" s="23">
        <v>31.79</v>
      </c>
      <c r="P14" s="23">
        <v>1.64</v>
      </c>
      <c r="Q14" s="23">
        <v>0</v>
      </c>
      <c r="R14" s="23">
        <v>0</v>
      </c>
      <c r="S14" s="23">
        <v>0</v>
      </c>
      <c r="T14" s="23">
        <v>1.0900000000000001</v>
      </c>
      <c r="U14" s="23">
        <v>314.7</v>
      </c>
      <c r="V14" s="23">
        <v>61.1</v>
      </c>
      <c r="W14" s="23">
        <v>11.98</v>
      </c>
      <c r="X14" s="23">
        <v>7.81</v>
      </c>
      <c r="Y14" s="23">
        <v>44.19</v>
      </c>
      <c r="Z14" s="23">
        <v>0.62</v>
      </c>
      <c r="AA14" s="23">
        <v>3.01</v>
      </c>
      <c r="AB14" s="23">
        <v>0.9</v>
      </c>
      <c r="AC14" s="23">
        <v>5.2</v>
      </c>
      <c r="AD14" s="23">
        <v>2.41</v>
      </c>
      <c r="AE14" s="23">
        <v>7.0000000000000007E-2</v>
      </c>
      <c r="AF14" s="23">
        <v>0.02</v>
      </c>
      <c r="AG14" s="23">
        <v>0.52</v>
      </c>
      <c r="AH14" s="23">
        <v>1.74</v>
      </c>
      <c r="AI14" s="23">
        <v>0</v>
      </c>
      <c r="AJ14" s="20">
        <v>0</v>
      </c>
      <c r="AK14" s="20">
        <v>254.65</v>
      </c>
      <c r="AL14" s="20">
        <v>228.4</v>
      </c>
      <c r="AM14" s="20">
        <v>426.58</v>
      </c>
      <c r="AN14" s="20">
        <v>154.72</v>
      </c>
      <c r="AO14" s="20">
        <v>86.97</v>
      </c>
      <c r="AP14" s="20">
        <v>170.34</v>
      </c>
      <c r="AQ14" s="20">
        <v>54.39</v>
      </c>
      <c r="AR14" s="20">
        <v>261.89</v>
      </c>
      <c r="AS14" s="20">
        <v>184.45</v>
      </c>
      <c r="AT14" s="20">
        <v>218.9</v>
      </c>
      <c r="AU14" s="20">
        <v>206.46</v>
      </c>
      <c r="AV14" s="20">
        <v>110.41</v>
      </c>
      <c r="AW14" s="20">
        <v>187.17</v>
      </c>
      <c r="AX14" s="20">
        <v>1556.26</v>
      </c>
      <c r="AY14" s="20">
        <v>4.01</v>
      </c>
      <c r="AZ14" s="20">
        <v>485.3</v>
      </c>
      <c r="BA14" s="20">
        <v>267.58</v>
      </c>
      <c r="BB14" s="20">
        <v>136.77000000000001</v>
      </c>
      <c r="BC14" s="20">
        <v>105.05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0.25</v>
      </c>
      <c r="BL14" s="20">
        <v>0</v>
      </c>
      <c r="BM14" s="20">
        <v>0.13</v>
      </c>
      <c r="BN14" s="20">
        <v>0.01</v>
      </c>
      <c r="BO14" s="20">
        <v>0.02</v>
      </c>
      <c r="BP14" s="20">
        <v>0</v>
      </c>
      <c r="BQ14" s="20">
        <v>0</v>
      </c>
      <c r="BR14" s="20">
        <v>0</v>
      </c>
      <c r="BS14" s="20">
        <v>0.79</v>
      </c>
      <c r="BT14" s="20">
        <v>0</v>
      </c>
      <c r="BU14" s="20">
        <v>0</v>
      </c>
      <c r="BV14" s="20">
        <v>2.36</v>
      </c>
      <c r="BW14" s="20">
        <v>0.01</v>
      </c>
      <c r="BX14" s="20">
        <v>0</v>
      </c>
      <c r="BY14" s="20">
        <v>0</v>
      </c>
      <c r="BZ14" s="20">
        <v>0</v>
      </c>
      <c r="CA14" s="20">
        <v>0</v>
      </c>
      <c r="CB14" s="20">
        <v>31.75</v>
      </c>
      <c r="CC14" s="24"/>
      <c r="CD14" s="24"/>
      <c r="CE14" s="20">
        <v>3.16</v>
      </c>
      <c r="CF14" s="20"/>
      <c r="CG14" s="20">
        <v>19.52</v>
      </c>
      <c r="CH14" s="20">
        <v>10.09</v>
      </c>
      <c r="CI14" s="20">
        <v>14.81</v>
      </c>
      <c r="CJ14" s="20">
        <v>673.38</v>
      </c>
      <c r="CK14" s="20">
        <v>249.4</v>
      </c>
      <c r="CL14" s="20">
        <v>461.39</v>
      </c>
      <c r="CM14" s="20">
        <v>3.95</v>
      </c>
      <c r="CN14" s="20">
        <v>2.31</v>
      </c>
      <c r="CO14" s="20">
        <v>3.43</v>
      </c>
      <c r="CP14" s="20">
        <v>5.13</v>
      </c>
      <c r="CQ14" s="20">
        <v>0.82</v>
      </c>
      <c r="CR14" s="28"/>
    </row>
    <row r="15" spans="1:96" s="20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4"/>
      <c r="CE15" s="20">
        <v>5</v>
      </c>
      <c r="CG15" s="20">
        <v>0.4</v>
      </c>
      <c r="CH15" s="20">
        <v>0.4</v>
      </c>
      <c r="CI15" s="20">
        <v>0.4</v>
      </c>
      <c r="CJ15" s="20">
        <v>30</v>
      </c>
      <c r="CK15" s="20">
        <v>30</v>
      </c>
      <c r="CL15" s="20">
        <v>30</v>
      </c>
      <c r="CM15" s="20">
        <v>9.36</v>
      </c>
      <c r="CN15" s="20">
        <v>9.36</v>
      </c>
      <c r="CO15" s="20">
        <v>9.36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20.94</v>
      </c>
      <c r="E16" s="33">
        <v>14.76</v>
      </c>
      <c r="F16" s="33">
        <v>20.55</v>
      </c>
      <c r="G16" s="33">
        <v>10.050000000000001</v>
      </c>
      <c r="H16" s="33">
        <v>65.239999999999995</v>
      </c>
      <c r="I16" s="33">
        <v>525.84</v>
      </c>
      <c r="J16" s="33">
        <v>4.76</v>
      </c>
      <c r="K16" s="33">
        <v>5.76</v>
      </c>
      <c r="L16" s="33">
        <v>0</v>
      </c>
      <c r="M16" s="33">
        <v>0</v>
      </c>
      <c r="N16" s="33">
        <v>19.920000000000002</v>
      </c>
      <c r="O16" s="33">
        <v>41.71</v>
      </c>
      <c r="P16" s="33">
        <v>3.61</v>
      </c>
      <c r="Q16" s="33">
        <v>0</v>
      </c>
      <c r="R16" s="33">
        <v>0</v>
      </c>
      <c r="S16" s="33">
        <v>1.08</v>
      </c>
      <c r="T16" s="33">
        <v>3.88</v>
      </c>
      <c r="U16" s="33">
        <v>782.36</v>
      </c>
      <c r="V16" s="33">
        <v>485.78</v>
      </c>
      <c r="W16" s="33">
        <v>86.89</v>
      </c>
      <c r="X16" s="33">
        <v>29.25</v>
      </c>
      <c r="Y16" s="33">
        <v>244.69</v>
      </c>
      <c r="Z16" s="33">
        <v>5.33</v>
      </c>
      <c r="AA16" s="33">
        <v>171.76</v>
      </c>
      <c r="AB16" s="33">
        <v>85.34</v>
      </c>
      <c r="AC16" s="33">
        <v>302.8</v>
      </c>
      <c r="AD16" s="33">
        <v>5.6</v>
      </c>
      <c r="AE16" s="33">
        <v>0.15</v>
      </c>
      <c r="AF16" s="33">
        <v>0.44</v>
      </c>
      <c r="AG16" s="33">
        <v>1</v>
      </c>
      <c r="AH16" s="33">
        <v>6.2</v>
      </c>
      <c r="AI16" s="33">
        <v>10.78</v>
      </c>
      <c r="AJ16" s="34">
        <v>0</v>
      </c>
      <c r="AK16" s="34">
        <v>1147.57</v>
      </c>
      <c r="AL16" s="34">
        <v>939.96</v>
      </c>
      <c r="AM16" s="34">
        <v>1691.15</v>
      </c>
      <c r="AN16" s="34">
        <v>1162.55</v>
      </c>
      <c r="AO16" s="34">
        <v>558.65</v>
      </c>
      <c r="AP16" s="34">
        <v>867.63</v>
      </c>
      <c r="AQ16" s="34">
        <v>288.26</v>
      </c>
      <c r="AR16" s="34">
        <v>1034.29</v>
      </c>
      <c r="AS16" s="34">
        <v>997.16</v>
      </c>
      <c r="AT16" s="34">
        <v>1123.79</v>
      </c>
      <c r="AU16" s="34">
        <v>1635.81</v>
      </c>
      <c r="AV16" s="34">
        <v>504.96</v>
      </c>
      <c r="AW16" s="34">
        <v>689.11</v>
      </c>
      <c r="AX16" s="34">
        <v>3874.8</v>
      </c>
      <c r="AY16" s="34">
        <v>18.809999999999999</v>
      </c>
      <c r="AZ16" s="34">
        <v>1047.92</v>
      </c>
      <c r="BA16" s="34">
        <v>1321.84</v>
      </c>
      <c r="BB16" s="34">
        <v>683.9</v>
      </c>
      <c r="BC16" s="34">
        <v>449.82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0.56000000000000005</v>
      </c>
      <c r="BL16" s="34">
        <v>0</v>
      </c>
      <c r="BM16" s="34">
        <v>0.32</v>
      </c>
      <c r="BN16" s="34">
        <v>0.02</v>
      </c>
      <c r="BO16" s="34">
        <v>0.05</v>
      </c>
      <c r="BP16" s="34">
        <v>0</v>
      </c>
      <c r="BQ16" s="34">
        <v>0</v>
      </c>
      <c r="BR16" s="34">
        <v>0.01</v>
      </c>
      <c r="BS16" s="34">
        <v>1.9</v>
      </c>
      <c r="BT16" s="34">
        <v>0</v>
      </c>
      <c r="BU16" s="34">
        <v>0</v>
      </c>
      <c r="BV16" s="34">
        <v>5.52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449.93</v>
      </c>
      <c r="CC16" s="25"/>
      <c r="CD16" s="25">
        <f>$I$16/$I$26*100</f>
        <v>35.478429837937036</v>
      </c>
      <c r="CE16" s="34">
        <v>185.98</v>
      </c>
      <c r="CF16" s="34"/>
      <c r="CG16" s="34">
        <v>61.73</v>
      </c>
      <c r="CH16" s="34">
        <v>39.450000000000003</v>
      </c>
      <c r="CI16" s="34">
        <v>50.59</v>
      </c>
      <c r="CJ16" s="34">
        <v>4035.51</v>
      </c>
      <c r="CK16" s="34">
        <v>2188.89</v>
      </c>
      <c r="CL16" s="34">
        <v>3112.2</v>
      </c>
      <c r="CM16" s="34">
        <v>74.989999999999995</v>
      </c>
      <c r="CN16" s="34">
        <v>50.31</v>
      </c>
      <c r="CO16" s="34">
        <v>62.95</v>
      </c>
      <c r="CP16" s="34">
        <v>10.01</v>
      </c>
      <c r="CQ16" s="34">
        <v>1.57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"20"</f>
        <v>20</v>
      </c>
      <c r="D18" s="23">
        <v>1.32</v>
      </c>
      <c r="E18" s="23">
        <v>0</v>
      </c>
      <c r="F18" s="23">
        <v>0.13</v>
      </c>
      <c r="G18" s="23">
        <v>0.13</v>
      </c>
      <c r="H18" s="23">
        <v>9.3800000000000008</v>
      </c>
      <c r="I18" s="23">
        <v>44.780199999999994</v>
      </c>
      <c r="J18" s="23">
        <v>0</v>
      </c>
      <c r="K18" s="23">
        <v>0</v>
      </c>
      <c r="L18" s="23">
        <v>0</v>
      </c>
      <c r="M18" s="23">
        <v>0</v>
      </c>
      <c r="N18" s="23">
        <v>0.22</v>
      </c>
      <c r="O18" s="23">
        <v>9.1199999999999992</v>
      </c>
      <c r="P18" s="23">
        <v>0.04</v>
      </c>
      <c r="Q18" s="23">
        <v>0</v>
      </c>
      <c r="R18" s="23">
        <v>0</v>
      </c>
      <c r="S18" s="23">
        <v>0</v>
      </c>
      <c r="T18" s="23">
        <v>0.36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63.86</v>
      </c>
      <c r="AL18" s="20">
        <v>66.47</v>
      </c>
      <c r="AM18" s="20">
        <v>101.79</v>
      </c>
      <c r="AN18" s="20">
        <v>33.76</v>
      </c>
      <c r="AO18" s="20">
        <v>20.010000000000002</v>
      </c>
      <c r="AP18" s="20">
        <v>40.020000000000003</v>
      </c>
      <c r="AQ18" s="20">
        <v>15.14</v>
      </c>
      <c r="AR18" s="20">
        <v>72.38</v>
      </c>
      <c r="AS18" s="20">
        <v>44.89</v>
      </c>
      <c r="AT18" s="20">
        <v>62.64</v>
      </c>
      <c r="AU18" s="20">
        <v>51.68</v>
      </c>
      <c r="AV18" s="20">
        <v>27.14</v>
      </c>
      <c r="AW18" s="20">
        <v>48.02</v>
      </c>
      <c r="AX18" s="20">
        <v>401.59</v>
      </c>
      <c r="AY18" s="20">
        <v>0</v>
      </c>
      <c r="AZ18" s="20">
        <v>130.85</v>
      </c>
      <c r="BA18" s="20">
        <v>56.9</v>
      </c>
      <c r="BB18" s="20">
        <v>37.76</v>
      </c>
      <c r="BC18" s="20">
        <v>29.93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0.02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0.01</v>
      </c>
      <c r="BT18" s="20">
        <v>0</v>
      </c>
      <c r="BU18" s="20">
        <v>0</v>
      </c>
      <c r="BV18" s="20">
        <v>0.06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7.82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950</v>
      </c>
      <c r="CK18" s="20">
        <v>366</v>
      </c>
      <c r="CL18" s="20">
        <v>658</v>
      </c>
      <c r="CM18" s="20">
        <v>7.6</v>
      </c>
      <c r="CN18" s="20">
        <v>7.6</v>
      </c>
      <c r="CO18" s="20">
        <v>7.6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5</v>
      </c>
      <c r="CH19" s="20">
        <v>5</v>
      </c>
      <c r="CI19" s="20">
        <v>5</v>
      </c>
      <c r="CJ19" s="20">
        <v>950</v>
      </c>
      <c r="CK19" s="20">
        <v>366</v>
      </c>
      <c r="CL19" s="20">
        <v>658</v>
      </c>
      <c r="CM19" s="20">
        <v>9.5</v>
      </c>
      <c r="CN19" s="20">
        <v>7.9</v>
      </c>
      <c r="CO19" s="20">
        <v>8.6999999999999993</v>
      </c>
      <c r="CP19" s="20">
        <v>0</v>
      </c>
      <c r="CQ19" s="20">
        <v>0</v>
      </c>
      <c r="CR19" s="28"/>
    </row>
    <row r="20" spans="1:96" s="26" customFormat="1" ht="31.5" x14ac:dyDescent="0.25">
      <c r="A20" s="21" t="str">
        <f>"16/2"</f>
        <v>16/2</v>
      </c>
      <c r="B20" s="27" t="s">
        <v>170</v>
      </c>
      <c r="C20" s="23" t="str">
        <f>"200"</f>
        <v>200</v>
      </c>
      <c r="D20" s="23">
        <v>4.43</v>
      </c>
      <c r="E20" s="23">
        <v>0</v>
      </c>
      <c r="F20" s="23">
        <v>4.45</v>
      </c>
      <c r="G20" s="23">
        <v>4.45</v>
      </c>
      <c r="H20" s="23">
        <v>19.45</v>
      </c>
      <c r="I20" s="23">
        <v>131.244416</v>
      </c>
      <c r="J20" s="23">
        <v>0.57999999999999996</v>
      </c>
      <c r="K20" s="23">
        <v>2.6</v>
      </c>
      <c r="L20" s="23">
        <v>0</v>
      </c>
      <c r="M20" s="23">
        <v>0</v>
      </c>
      <c r="N20" s="23">
        <v>2.65</v>
      </c>
      <c r="O20" s="23">
        <v>13.98</v>
      </c>
      <c r="P20" s="23">
        <v>2.82</v>
      </c>
      <c r="Q20" s="23">
        <v>0</v>
      </c>
      <c r="R20" s="23">
        <v>0</v>
      </c>
      <c r="S20" s="23">
        <v>0.15</v>
      </c>
      <c r="T20" s="23">
        <v>1.58</v>
      </c>
      <c r="U20" s="23">
        <v>163.38999999999999</v>
      </c>
      <c r="V20" s="23">
        <v>453.14</v>
      </c>
      <c r="W20" s="23">
        <v>29.15</v>
      </c>
      <c r="X20" s="23">
        <v>31.95</v>
      </c>
      <c r="Y20" s="23">
        <v>85.71</v>
      </c>
      <c r="Z20" s="23">
        <v>1.63</v>
      </c>
      <c r="AA20" s="23">
        <v>0</v>
      </c>
      <c r="AB20" s="23">
        <v>1090.44</v>
      </c>
      <c r="AC20" s="23">
        <v>201.82</v>
      </c>
      <c r="AD20" s="23">
        <v>1.98</v>
      </c>
      <c r="AE20" s="23">
        <v>0.17</v>
      </c>
      <c r="AF20" s="23">
        <v>0.06</v>
      </c>
      <c r="AG20" s="23">
        <v>0.95</v>
      </c>
      <c r="AH20" s="23">
        <v>2.09</v>
      </c>
      <c r="AI20" s="23">
        <v>4.5199999999999996</v>
      </c>
      <c r="AJ20" s="20">
        <v>0</v>
      </c>
      <c r="AK20" s="20">
        <v>174.83</v>
      </c>
      <c r="AL20" s="20">
        <v>193.95</v>
      </c>
      <c r="AM20" s="20">
        <v>287.54000000000002</v>
      </c>
      <c r="AN20" s="20">
        <v>276.17</v>
      </c>
      <c r="AO20" s="20">
        <v>37.93</v>
      </c>
      <c r="AP20" s="20">
        <v>154.44999999999999</v>
      </c>
      <c r="AQ20" s="20">
        <v>51.35</v>
      </c>
      <c r="AR20" s="20">
        <v>181.5</v>
      </c>
      <c r="AS20" s="20">
        <v>175.81</v>
      </c>
      <c r="AT20" s="20">
        <v>335.82</v>
      </c>
      <c r="AU20" s="20">
        <v>396.73</v>
      </c>
      <c r="AV20" s="20">
        <v>80.37</v>
      </c>
      <c r="AW20" s="20">
        <v>171.9</v>
      </c>
      <c r="AX20" s="20">
        <v>628.37</v>
      </c>
      <c r="AY20" s="20">
        <v>0</v>
      </c>
      <c r="AZ20" s="20">
        <v>121.13</v>
      </c>
      <c r="BA20" s="20">
        <v>147.71</v>
      </c>
      <c r="BB20" s="20">
        <v>124.66</v>
      </c>
      <c r="BC20" s="20">
        <v>46.75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0.31</v>
      </c>
      <c r="BL20" s="20">
        <v>0</v>
      </c>
      <c r="BM20" s="20">
        <v>0.17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1.07</v>
      </c>
      <c r="BT20" s="20">
        <v>0</v>
      </c>
      <c r="BU20" s="20">
        <v>0</v>
      </c>
      <c r="BV20" s="20">
        <v>2.5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193.22</v>
      </c>
      <c r="CC20" s="24"/>
      <c r="CD20" s="24"/>
      <c r="CE20" s="20">
        <v>181.74</v>
      </c>
      <c r="CF20" s="20"/>
      <c r="CG20" s="20">
        <v>22.94</v>
      </c>
      <c r="CH20" s="20">
        <v>14.82</v>
      </c>
      <c r="CI20" s="20">
        <v>18.88</v>
      </c>
      <c r="CJ20" s="20">
        <v>1191.93</v>
      </c>
      <c r="CK20" s="20">
        <v>620.13</v>
      </c>
      <c r="CL20" s="20">
        <v>906.03</v>
      </c>
      <c r="CM20" s="20">
        <v>42.51</v>
      </c>
      <c r="CN20" s="20">
        <v>21.74</v>
      </c>
      <c r="CO20" s="20">
        <v>32.119999999999997</v>
      </c>
      <c r="CP20" s="20">
        <v>0</v>
      </c>
      <c r="CQ20" s="20">
        <v>0.4</v>
      </c>
      <c r="CR20" s="28"/>
    </row>
    <row r="21" spans="1:96" s="26" customFormat="1" ht="31.5" x14ac:dyDescent="0.25">
      <c r="A21" s="21" t="str">
        <f>"18/7"</f>
        <v>18/7</v>
      </c>
      <c r="B21" s="27" t="s">
        <v>258</v>
      </c>
      <c r="C21" s="23" t="str">
        <f>"120"</f>
        <v>120</v>
      </c>
      <c r="D21" s="23">
        <v>11.68</v>
      </c>
      <c r="E21" s="23">
        <v>10.220000000000001</v>
      </c>
      <c r="F21" s="23">
        <v>9.23</v>
      </c>
      <c r="G21" s="23">
        <v>5.99</v>
      </c>
      <c r="H21" s="23">
        <v>10.71</v>
      </c>
      <c r="I21" s="23">
        <v>172.30643076923076</v>
      </c>
      <c r="J21" s="23">
        <v>1.43</v>
      </c>
      <c r="K21" s="23">
        <v>4.2</v>
      </c>
      <c r="L21" s="23">
        <v>0</v>
      </c>
      <c r="M21" s="23">
        <v>0</v>
      </c>
      <c r="N21" s="23">
        <v>0.92</v>
      </c>
      <c r="O21" s="23">
        <v>9.23</v>
      </c>
      <c r="P21" s="23">
        <v>0.55000000000000004</v>
      </c>
      <c r="Q21" s="23">
        <v>0</v>
      </c>
      <c r="R21" s="23">
        <v>0</v>
      </c>
      <c r="S21" s="23">
        <v>0.02</v>
      </c>
      <c r="T21" s="23">
        <v>1.42</v>
      </c>
      <c r="U21" s="23">
        <v>87.21</v>
      </c>
      <c r="V21" s="23">
        <v>105.37</v>
      </c>
      <c r="W21" s="23">
        <v>11.03</v>
      </c>
      <c r="X21" s="23">
        <v>7.68</v>
      </c>
      <c r="Y21" s="23">
        <v>73.77</v>
      </c>
      <c r="Z21" s="23">
        <v>0.38</v>
      </c>
      <c r="AA21" s="23">
        <v>10.8</v>
      </c>
      <c r="AB21" s="23">
        <v>0</v>
      </c>
      <c r="AC21" s="23">
        <v>16.62</v>
      </c>
      <c r="AD21" s="23">
        <v>3.8</v>
      </c>
      <c r="AE21" s="23">
        <v>7.0000000000000007E-2</v>
      </c>
      <c r="AF21" s="23">
        <v>0.06</v>
      </c>
      <c r="AG21" s="23">
        <v>1.82</v>
      </c>
      <c r="AH21" s="23">
        <v>4.75</v>
      </c>
      <c r="AI21" s="23">
        <v>0.14000000000000001</v>
      </c>
      <c r="AJ21" s="20">
        <v>0</v>
      </c>
      <c r="AK21" s="20">
        <v>674.4</v>
      </c>
      <c r="AL21" s="20">
        <v>527.38</v>
      </c>
      <c r="AM21" s="20">
        <v>955.54</v>
      </c>
      <c r="AN21" s="20">
        <v>1037.6400000000001</v>
      </c>
      <c r="AO21" s="20">
        <v>291.38</v>
      </c>
      <c r="AP21" s="20">
        <v>603.04</v>
      </c>
      <c r="AQ21" s="20">
        <v>121.04</v>
      </c>
      <c r="AR21" s="20">
        <v>67.790000000000006</v>
      </c>
      <c r="AS21" s="20">
        <v>43.37</v>
      </c>
      <c r="AT21" s="20">
        <v>56.51</v>
      </c>
      <c r="AU21" s="20">
        <v>47.28</v>
      </c>
      <c r="AV21" s="20">
        <v>463.42</v>
      </c>
      <c r="AW21" s="20">
        <v>46.19</v>
      </c>
      <c r="AX21" s="20">
        <v>396.46</v>
      </c>
      <c r="AY21" s="20">
        <v>0</v>
      </c>
      <c r="AZ21" s="20">
        <v>126.94</v>
      </c>
      <c r="BA21" s="20">
        <v>60.4</v>
      </c>
      <c r="BB21" s="20">
        <v>34.94</v>
      </c>
      <c r="BC21" s="20">
        <v>27.68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0.38</v>
      </c>
      <c r="BL21" s="20">
        <v>0</v>
      </c>
      <c r="BM21" s="20">
        <v>0.24</v>
      </c>
      <c r="BN21" s="20">
        <v>0.02</v>
      </c>
      <c r="BO21" s="20">
        <v>0.04</v>
      </c>
      <c r="BP21" s="20">
        <v>0</v>
      </c>
      <c r="BQ21" s="20">
        <v>0</v>
      </c>
      <c r="BR21" s="20">
        <v>0</v>
      </c>
      <c r="BS21" s="20">
        <v>1.39</v>
      </c>
      <c r="BT21" s="20">
        <v>0</v>
      </c>
      <c r="BU21" s="20">
        <v>0</v>
      </c>
      <c r="BV21" s="20">
        <v>3.5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112.36</v>
      </c>
      <c r="CC21" s="24"/>
      <c r="CD21" s="24"/>
      <c r="CE21" s="20">
        <v>10.8</v>
      </c>
      <c r="CF21" s="20"/>
      <c r="CG21" s="20">
        <v>171.54</v>
      </c>
      <c r="CH21" s="20">
        <v>36.06</v>
      </c>
      <c r="CI21" s="20">
        <v>103.8</v>
      </c>
      <c r="CJ21" s="20">
        <v>2077.9499999999998</v>
      </c>
      <c r="CK21" s="20">
        <v>713.08</v>
      </c>
      <c r="CL21" s="20">
        <v>1395.52</v>
      </c>
      <c r="CM21" s="20">
        <v>43.72</v>
      </c>
      <c r="CN21" s="20">
        <v>26.35</v>
      </c>
      <c r="CO21" s="20">
        <v>35.15</v>
      </c>
      <c r="CP21" s="20">
        <v>0</v>
      </c>
      <c r="CQ21" s="20">
        <v>0.46</v>
      </c>
      <c r="CR21" s="28"/>
    </row>
    <row r="22" spans="1:96" s="26" customFormat="1" ht="47.25" x14ac:dyDescent="0.25">
      <c r="A22" s="21" t="str">
        <f>"40/3"</f>
        <v>40/3</v>
      </c>
      <c r="B22" s="27" t="s">
        <v>259</v>
      </c>
      <c r="C22" s="23" t="str">
        <f>"150"</f>
        <v>150</v>
      </c>
      <c r="D22" s="23">
        <v>8.5500000000000007</v>
      </c>
      <c r="E22" s="23">
        <v>0</v>
      </c>
      <c r="F22" s="23">
        <v>8.64</v>
      </c>
      <c r="G22" s="23">
        <v>9.81</v>
      </c>
      <c r="H22" s="23">
        <v>45.56</v>
      </c>
      <c r="I22" s="23">
        <v>281.63910900000002</v>
      </c>
      <c r="J22" s="23">
        <v>1.35</v>
      </c>
      <c r="K22" s="23">
        <v>4.88</v>
      </c>
      <c r="L22" s="23">
        <v>0</v>
      </c>
      <c r="M22" s="23">
        <v>0</v>
      </c>
      <c r="N22" s="23">
        <v>2.9</v>
      </c>
      <c r="O22" s="23">
        <v>34.83</v>
      </c>
      <c r="P22" s="23">
        <v>7.83</v>
      </c>
      <c r="Q22" s="23">
        <v>0</v>
      </c>
      <c r="R22" s="23">
        <v>0</v>
      </c>
      <c r="S22" s="23">
        <v>0.08</v>
      </c>
      <c r="T22" s="23">
        <v>1.85</v>
      </c>
      <c r="U22" s="23">
        <v>150.97999999999999</v>
      </c>
      <c r="V22" s="23">
        <v>280.27</v>
      </c>
      <c r="W22" s="23">
        <v>21.01</v>
      </c>
      <c r="X22" s="23">
        <v>126.92</v>
      </c>
      <c r="Y22" s="23">
        <v>194.01</v>
      </c>
      <c r="Z22" s="23">
        <v>4.2300000000000004</v>
      </c>
      <c r="AA22" s="23">
        <v>0</v>
      </c>
      <c r="AB22" s="23">
        <v>1445.52</v>
      </c>
      <c r="AC22" s="23">
        <v>301.38</v>
      </c>
      <c r="AD22" s="23">
        <v>3.94</v>
      </c>
      <c r="AE22" s="23">
        <v>0.23</v>
      </c>
      <c r="AF22" s="23">
        <v>0.12</v>
      </c>
      <c r="AG22" s="23">
        <v>2.46</v>
      </c>
      <c r="AH22" s="23">
        <v>5.21</v>
      </c>
      <c r="AI22" s="23">
        <v>0.9</v>
      </c>
      <c r="AJ22" s="20">
        <v>0</v>
      </c>
      <c r="AK22" s="20">
        <v>388.74</v>
      </c>
      <c r="AL22" s="20">
        <v>303.3</v>
      </c>
      <c r="AM22" s="20">
        <v>489.42</v>
      </c>
      <c r="AN22" s="20">
        <v>349.12</v>
      </c>
      <c r="AO22" s="20">
        <v>208.82</v>
      </c>
      <c r="AP22" s="20">
        <v>263.95999999999998</v>
      </c>
      <c r="AQ22" s="20">
        <v>117.88</v>
      </c>
      <c r="AR22" s="20">
        <v>388.35</v>
      </c>
      <c r="AS22" s="20">
        <v>382.96</v>
      </c>
      <c r="AT22" s="20">
        <v>732.23</v>
      </c>
      <c r="AU22" s="20">
        <v>733.8</v>
      </c>
      <c r="AV22" s="20">
        <v>196.58</v>
      </c>
      <c r="AW22" s="20">
        <v>471.09</v>
      </c>
      <c r="AX22" s="20">
        <v>1499</v>
      </c>
      <c r="AY22" s="20">
        <v>0</v>
      </c>
      <c r="AZ22" s="20">
        <v>328.54</v>
      </c>
      <c r="BA22" s="20">
        <v>397.71</v>
      </c>
      <c r="BB22" s="20">
        <v>281.44</v>
      </c>
      <c r="BC22" s="20">
        <v>215.73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0.01</v>
      </c>
      <c r="BJ22" s="20">
        <v>0</v>
      </c>
      <c r="BK22" s="20">
        <v>0.73</v>
      </c>
      <c r="BL22" s="20">
        <v>0</v>
      </c>
      <c r="BM22" s="20">
        <v>0.3</v>
      </c>
      <c r="BN22" s="20">
        <v>0.03</v>
      </c>
      <c r="BO22" s="20">
        <v>0.05</v>
      </c>
      <c r="BP22" s="20">
        <v>0</v>
      </c>
      <c r="BQ22" s="20">
        <v>0</v>
      </c>
      <c r="BR22" s="20">
        <v>0.01</v>
      </c>
      <c r="BS22" s="20">
        <v>2.2200000000000002</v>
      </c>
      <c r="BT22" s="20">
        <v>0.01</v>
      </c>
      <c r="BU22" s="20">
        <v>0</v>
      </c>
      <c r="BV22" s="20">
        <v>5.16</v>
      </c>
      <c r="BW22" s="20">
        <v>0.06</v>
      </c>
      <c r="BX22" s="20">
        <v>0</v>
      </c>
      <c r="BY22" s="20">
        <v>0</v>
      </c>
      <c r="BZ22" s="20">
        <v>0</v>
      </c>
      <c r="CA22" s="20">
        <v>0</v>
      </c>
      <c r="CB22" s="20">
        <v>140.77000000000001</v>
      </c>
      <c r="CC22" s="24"/>
      <c r="CD22" s="24"/>
      <c r="CE22" s="20">
        <v>240.92</v>
      </c>
      <c r="CF22" s="20"/>
      <c r="CG22" s="20">
        <v>27.44</v>
      </c>
      <c r="CH22" s="20">
        <v>17.440000000000001</v>
      </c>
      <c r="CI22" s="20">
        <v>22.44</v>
      </c>
      <c r="CJ22" s="20">
        <v>3942.87</v>
      </c>
      <c r="CK22" s="20">
        <v>1852.47</v>
      </c>
      <c r="CL22" s="20">
        <v>2897.67</v>
      </c>
      <c r="CM22" s="20">
        <v>57.05</v>
      </c>
      <c r="CN22" s="20">
        <v>37.340000000000003</v>
      </c>
      <c r="CO22" s="20">
        <v>47.19</v>
      </c>
      <c r="CP22" s="20">
        <v>0</v>
      </c>
      <c r="CQ22" s="20">
        <v>0.38</v>
      </c>
      <c r="CR22" s="28"/>
    </row>
    <row r="23" spans="1:96" s="26" customFormat="1" ht="47.25" x14ac:dyDescent="0.25">
      <c r="A23" s="21" t="str">
        <f>"37/10"</f>
        <v>37/10</v>
      </c>
      <c r="B23" s="27" t="s">
        <v>222</v>
      </c>
      <c r="C23" s="23" t="str">
        <f>"200"</f>
        <v>200</v>
      </c>
      <c r="D23" s="23">
        <v>0.24</v>
      </c>
      <c r="E23" s="23">
        <v>0</v>
      </c>
      <c r="F23" s="23">
        <v>0.1</v>
      </c>
      <c r="G23" s="23">
        <v>0.1</v>
      </c>
      <c r="H23" s="23">
        <v>19.489999999999998</v>
      </c>
      <c r="I23" s="23">
        <v>74.317769999999996</v>
      </c>
      <c r="J23" s="23">
        <v>0.02</v>
      </c>
      <c r="K23" s="23">
        <v>0</v>
      </c>
      <c r="L23" s="23">
        <v>0</v>
      </c>
      <c r="M23" s="23">
        <v>0</v>
      </c>
      <c r="N23" s="23">
        <v>17.52</v>
      </c>
      <c r="O23" s="23">
        <v>0.43</v>
      </c>
      <c r="P23" s="23">
        <v>1.54</v>
      </c>
      <c r="Q23" s="23">
        <v>0</v>
      </c>
      <c r="R23" s="23">
        <v>0</v>
      </c>
      <c r="S23" s="23">
        <v>0.35</v>
      </c>
      <c r="T23" s="23">
        <v>0.35</v>
      </c>
      <c r="U23" s="23">
        <v>0.89</v>
      </c>
      <c r="V23" s="23">
        <v>3.86</v>
      </c>
      <c r="W23" s="23">
        <v>4.51</v>
      </c>
      <c r="X23" s="23">
        <v>1.1399999999999999</v>
      </c>
      <c r="Y23" s="23">
        <v>1.1200000000000001</v>
      </c>
      <c r="Z23" s="23">
        <v>0.23</v>
      </c>
      <c r="AA23" s="23">
        <v>0</v>
      </c>
      <c r="AB23" s="23">
        <v>351</v>
      </c>
      <c r="AC23" s="23">
        <v>65.099999999999994</v>
      </c>
      <c r="AD23" s="23">
        <v>0.26</v>
      </c>
      <c r="AE23" s="23">
        <v>0.01</v>
      </c>
      <c r="AF23" s="23">
        <v>0.02</v>
      </c>
      <c r="AG23" s="23">
        <v>0.08</v>
      </c>
      <c r="AH23" s="23">
        <v>0.11</v>
      </c>
      <c r="AI23" s="23">
        <v>39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239.02</v>
      </c>
      <c r="CC23" s="24"/>
      <c r="CD23" s="24"/>
      <c r="CE23" s="20">
        <v>58.5</v>
      </c>
      <c r="CF23" s="20"/>
      <c r="CG23" s="20">
        <v>6.24</v>
      </c>
      <c r="CH23" s="20">
        <v>6.24</v>
      </c>
      <c r="CI23" s="20">
        <v>6.24</v>
      </c>
      <c r="CJ23" s="20">
        <v>617.5</v>
      </c>
      <c r="CK23" s="20">
        <v>230.9</v>
      </c>
      <c r="CL23" s="20">
        <v>424.2</v>
      </c>
      <c r="CM23" s="20">
        <v>51.96</v>
      </c>
      <c r="CN23" s="20">
        <v>30.99</v>
      </c>
      <c r="CO23" s="20">
        <v>41.47</v>
      </c>
      <c r="CP23" s="20">
        <v>15</v>
      </c>
      <c r="CQ23" s="20">
        <v>0</v>
      </c>
      <c r="CR23" s="28"/>
    </row>
    <row r="24" spans="1:96" s="20" customFormat="1" ht="63" x14ac:dyDescent="0.25">
      <c r="A24" s="21" t="str">
        <f>"18/1"</f>
        <v>18/1</v>
      </c>
      <c r="B24" s="27" t="s">
        <v>260</v>
      </c>
      <c r="C24" s="23" t="str">
        <f>"100"</f>
        <v>100</v>
      </c>
      <c r="D24" s="23">
        <v>1.3</v>
      </c>
      <c r="E24" s="23">
        <v>0</v>
      </c>
      <c r="F24" s="23">
        <v>5.95</v>
      </c>
      <c r="G24" s="23">
        <v>5.95</v>
      </c>
      <c r="H24" s="23">
        <v>21.27</v>
      </c>
      <c r="I24" s="23">
        <v>135.98244799999998</v>
      </c>
      <c r="J24" s="23">
        <v>0.75</v>
      </c>
      <c r="K24" s="23">
        <v>3.9</v>
      </c>
      <c r="L24" s="23">
        <v>0</v>
      </c>
      <c r="M24" s="23">
        <v>0</v>
      </c>
      <c r="N24" s="23">
        <v>18.77</v>
      </c>
      <c r="O24" s="23">
        <v>0.15</v>
      </c>
      <c r="P24" s="23">
        <v>2.35</v>
      </c>
      <c r="Q24" s="23">
        <v>0</v>
      </c>
      <c r="R24" s="23">
        <v>0</v>
      </c>
      <c r="S24" s="23">
        <v>0.22</v>
      </c>
      <c r="T24" s="23">
        <v>1.31</v>
      </c>
      <c r="U24" s="23">
        <v>15.24</v>
      </c>
      <c r="V24" s="23">
        <v>145.07</v>
      </c>
      <c r="W24" s="23">
        <v>19.61</v>
      </c>
      <c r="X24" s="23">
        <v>27.56</v>
      </c>
      <c r="Y24" s="23">
        <v>40</v>
      </c>
      <c r="Z24" s="23">
        <v>0.51</v>
      </c>
      <c r="AA24" s="23">
        <v>0</v>
      </c>
      <c r="AB24" s="23">
        <v>8702.4</v>
      </c>
      <c r="AC24" s="23">
        <v>1480</v>
      </c>
      <c r="AD24" s="23">
        <v>2.94</v>
      </c>
      <c r="AE24" s="23">
        <v>0.04</v>
      </c>
      <c r="AF24" s="23">
        <v>0.05</v>
      </c>
      <c r="AG24" s="23">
        <v>0.73</v>
      </c>
      <c r="AH24" s="23">
        <v>0.81</v>
      </c>
      <c r="AI24" s="23">
        <v>3.63</v>
      </c>
      <c r="AJ24" s="20">
        <v>0</v>
      </c>
      <c r="AK24" s="20">
        <v>31.18</v>
      </c>
      <c r="AL24" s="20">
        <v>25.38</v>
      </c>
      <c r="AM24" s="20">
        <v>31.91</v>
      </c>
      <c r="AN24" s="20">
        <v>27.56</v>
      </c>
      <c r="AO24" s="20">
        <v>6.53</v>
      </c>
      <c r="AP24" s="20">
        <v>23.21</v>
      </c>
      <c r="AQ24" s="20">
        <v>5.8</v>
      </c>
      <c r="AR24" s="20">
        <v>22.48</v>
      </c>
      <c r="AS24" s="20">
        <v>34.81</v>
      </c>
      <c r="AT24" s="20">
        <v>29.73</v>
      </c>
      <c r="AU24" s="20">
        <v>97.9</v>
      </c>
      <c r="AV24" s="20">
        <v>10.15</v>
      </c>
      <c r="AW24" s="20">
        <v>21.03</v>
      </c>
      <c r="AX24" s="20">
        <v>170.42</v>
      </c>
      <c r="AY24" s="20">
        <v>0</v>
      </c>
      <c r="AZ24" s="20">
        <v>21.76</v>
      </c>
      <c r="BA24" s="20">
        <v>23.93</v>
      </c>
      <c r="BB24" s="20">
        <v>13.05</v>
      </c>
      <c r="BC24" s="20">
        <v>8.6999999999999993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0.24</v>
      </c>
      <c r="BN24" s="20">
        <v>0.02</v>
      </c>
      <c r="BO24" s="20">
        <v>0.04</v>
      </c>
      <c r="BP24" s="20">
        <v>0</v>
      </c>
      <c r="BQ24" s="20">
        <v>0</v>
      </c>
      <c r="BR24" s="20">
        <v>0</v>
      </c>
      <c r="BS24" s="20">
        <v>1.39</v>
      </c>
      <c r="BT24" s="20">
        <v>0</v>
      </c>
      <c r="BU24" s="20">
        <v>0</v>
      </c>
      <c r="BV24" s="20">
        <v>3.47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68.930000000000007</v>
      </c>
      <c r="CC24" s="24"/>
      <c r="CD24" s="24"/>
      <c r="CE24" s="20">
        <v>1450.4</v>
      </c>
      <c r="CG24" s="20">
        <v>1.67</v>
      </c>
      <c r="CH24" s="20">
        <v>1.25</v>
      </c>
      <c r="CI24" s="20">
        <v>1.46</v>
      </c>
      <c r="CJ24" s="20">
        <v>206.85</v>
      </c>
      <c r="CK24" s="20">
        <v>51.94</v>
      </c>
      <c r="CL24" s="20">
        <v>129.38999999999999</v>
      </c>
      <c r="CM24" s="20">
        <v>1.19</v>
      </c>
      <c r="CN24" s="20">
        <v>0.72</v>
      </c>
      <c r="CO24" s="20">
        <v>0.95</v>
      </c>
      <c r="CP24" s="20">
        <v>1</v>
      </c>
      <c r="CQ24" s="20">
        <v>0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31.48</v>
      </c>
      <c r="E25" s="33">
        <v>10.220000000000001</v>
      </c>
      <c r="F25" s="33">
        <v>29.22</v>
      </c>
      <c r="G25" s="33">
        <v>27.15</v>
      </c>
      <c r="H25" s="33">
        <v>150.87</v>
      </c>
      <c r="I25" s="33">
        <v>956.3</v>
      </c>
      <c r="J25" s="33">
        <v>4.25</v>
      </c>
      <c r="K25" s="33">
        <v>15.58</v>
      </c>
      <c r="L25" s="33">
        <v>0</v>
      </c>
      <c r="M25" s="33">
        <v>0</v>
      </c>
      <c r="N25" s="33">
        <v>43.71</v>
      </c>
      <c r="O25" s="33">
        <v>87.05</v>
      </c>
      <c r="P25" s="33">
        <v>20.12</v>
      </c>
      <c r="Q25" s="33">
        <v>0</v>
      </c>
      <c r="R25" s="33">
        <v>0</v>
      </c>
      <c r="S25" s="33">
        <v>1.4</v>
      </c>
      <c r="T25" s="33">
        <v>8.36</v>
      </c>
      <c r="U25" s="33">
        <v>783.71</v>
      </c>
      <c r="V25" s="33">
        <v>1134.71</v>
      </c>
      <c r="W25" s="33">
        <v>106.31</v>
      </c>
      <c r="X25" s="33">
        <v>223.44</v>
      </c>
      <c r="Y25" s="33">
        <v>489.41</v>
      </c>
      <c r="Z25" s="33">
        <v>9.32</v>
      </c>
      <c r="AA25" s="33">
        <v>10.8</v>
      </c>
      <c r="AB25" s="33">
        <v>11592.36</v>
      </c>
      <c r="AC25" s="33">
        <v>2065.52</v>
      </c>
      <c r="AD25" s="33">
        <v>13.75</v>
      </c>
      <c r="AE25" s="33">
        <v>0.62</v>
      </c>
      <c r="AF25" s="33">
        <v>0.35</v>
      </c>
      <c r="AG25" s="33">
        <v>6.45</v>
      </c>
      <c r="AH25" s="33">
        <v>14.17</v>
      </c>
      <c r="AI25" s="33">
        <v>48.19</v>
      </c>
      <c r="AJ25" s="34">
        <v>0</v>
      </c>
      <c r="AK25" s="34">
        <v>1526.22</v>
      </c>
      <c r="AL25" s="34">
        <v>1265.27</v>
      </c>
      <c r="AM25" s="34">
        <v>2122.39</v>
      </c>
      <c r="AN25" s="34">
        <v>1858.04</v>
      </c>
      <c r="AO25" s="34">
        <v>620.47</v>
      </c>
      <c r="AP25" s="34">
        <v>1203.47</v>
      </c>
      <c r="AQ25" s="34">
        <v>359.22</v>
      </c>
      <c r="AR25" s="34">
        <v>955.1</v>
      </c>
      <c r="AS25" s="34">
        <v>860.05</v>
      </c>
      <c r="AT25" s="34">
        <v>1391.53</v>
      </c>
      <c r="AU25" s="34">
        <v>1605.79</v>
      </c>
      <c r="AV25" s="34">
        <v>852.07</v>
      </c>
      <c r="AW25" s="34">
        <v>944.23</v>
      </c>
      <c r="AX25" s="34">
        <v>4031.24</v>
      </c>
      <c r="AY25" s="34">
        <v>0</v>
      </c>
      <c r="AZ25" s="34">
        <v>1044.81</v>
      </c>
      <c r="BA25" s="34">
        <v>861.25</v>
      </c>
      <c r="BB25" s="34">
        <v>599.85</v>
      </c>
      <c r="BC25" s="34">
        <v>406.79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0.01</v>
      </c>
      <c r="BJ25" s="34">
        <v>0</v>
      </c>
      <c r="BK25" s="34">
        <v>1.89</v>
      </c>
      <c r="BL25" s="34">
        <v>0</v>
      </c>
      <c r="BM25" s="34">
        <v>0.96</v>
      </c>
      <c r="BN25" s="34">
        <v>0.09</v>
      </c>
      <c r="BO25" s="34">
        <v>0.16</v>
      </c>
      <c r="BP25" s="34">
        <v>0</v>
      </c>
      <c r="BQ25" s="34">
        <v>0</v>
      </c>
      <c r="BR25" s="34">
        <v>0.02</v>
      </c>
      <c r="BS25" s="34">
        <v>6.15</v>
      </c>
      <c r="BT25" s="34">
        <v>0.01</v>
      </c>
      <c r="BU25" s="34">
        <v>0</v>
      </c>
      <c r="BV25" s="34">
        <v>14.97</v>
      </c>
      <c r="BW25" s="34">
        <v>0.13</v>
      </c>
      <c r="BX25" s="34">
        <v>0</v>
      </c>
      <c r="BY25" s="34">
        <v>0</v>
      </c>
      <c r="BZ25" s="34">
        <v>0</v>
      </c>
      <c r="CA25" s="34">
        <v>0</v>
      </c>
      <c r="CB25" s="34">
        <v>790.31</v>
      </c>
      <c r="CC25" s="25"/>
      <c r="CD25" s="25">
        <f>$I$25/$I$26*100</f>
        <v>64.521570162062957</v>
      </c>
      <c r="CE25" s="34">
        <v>1942.86</v>
      </c>
      <c r="CF25" s="34"/>
      <c r="CG25" s="34">
        <v>234.81</v>
      </c>
      <c r="CH25" s="34">
        <v>80.8</v>
      </c>
      <c r="CI25" s="34">
        <v>157.81</v>
      </c>
      <c r="CJ25" s="34">
        <v>9937.09</v>
      </c>
      <c r="CK25" s="34">
        <v>4200.5200000000004</v>
      </c>
      <c r="CL25" s="34">
        <v>7068.81</v>
      </c>
      <c r="CM25" s="34">
        <v>213.51</v>
      </c>
      <c r="CN25" s="34">
        <v>132.63</v>
      </c>
      <c r="CO25" s="34">
        <v>173.19</v>
      </c>
      <c r="CP25" s="34">
        <v>16</v>
      </c>
      <c r="CQ25" s="34">
        <v>1.24</v>
      </c>
    </row>
    <row r="26" spans="1:96" s="30" customFormat="1" x14ac:dyDescent="0.25">
      <c r="A26" s="31"/>
      <c r="B26" s="32" t="s">
        <v>117</v>
      </c>
      <c r="C26" s="33"/>
      <c r="D26" s="33">
        <v>52.43</v>
      </c>
      <c r="E26" s="33">
        <v>24.98</v>
      </c>
      <c r="F26" s="33">
        <v>49.76</v>
      </c>
      <c r="G26" s="33">
        <v>37.21</v>
      </c>
      <c r="H26" s="33">
        <v>216.11</v>
      </c>
      <c r="I26" s="33">
        <v>1482.14</v>
      </c>
      <c r="J26" s="33">
        <v>9.01</v>
      </c>
      <c r="K26" s="33">
        <v>21.34</v>
      </c>
      <c r="L26" s="33">
        <v>0</v>
      </c>
      <c r="M26" s="33">
        <v>0</v>
      </c>
      <c r="N26" s="33">
        <v>63.62</v>
      </c>
      <c r="O26" s="33">
        <v>128.76</v>
      </c>
      <c r="P26" s="33">
        <v>23.73</v>
      </c>
      <c r="Q26" s="33">
        <v>0</v>
      </c>
      <c r="R26" s="33">
        <v>0</v>
      </c>
      <c r="S26" s="33">
        <v>2.48</v>
      </c>
      <c r="T26" s="33">
        <v>12.24</v>
      </c>
      <c r="U26" s="33">
        <v>1566.07</v>
      </c>
      <c r="V26" s="33">
        <v>1620.49</v>
      </c>
      <c r="W26" s="33">
        <v>193.21</v>
      </c>
      <c r="X26" s="33">
        <v>252.69</v>
      </c>
      <c r="Y26" s="33">
        <v>734.09</v>
      </c>
      <c r="Z26" s="33">
        <v>14.65</v>
      </c>
      <c r="AA26" s="33">
        <v>182.56</v>
      </c>
      <c r="AB26" s="33">
        <v>11677.7</v>
      </c>
      <c r="AC26" s="33">
        <v>2368.3200000000002</v>
      </c>
      <c r="AD26" s="33">
        <v>19.36</v>
      </c>
      <c r="AE26" s="33">
        <v>0.78</v>
      </c>
      <c r="AF26" s="33">
        <v>0.8</v>
      </c>
      <c r="AG26" s="33">
        <v>7.46</v>
      </c>
      <c r="AH26" s="33">
        <v>20.37</v>
      </c>
      <c r="AI26" s="33">
        <v>58.97</v>
      </c>
      <c r="AJ26" s="34">
        <v>0</v>
      </c>
      <c r="AK26" s="34">
        <v>2673.79</v>
      </c>
      <c r="AL26" s="34">
        <v>2205.23</v>
      </c>
      <c r="AM26" s="34">
        <v>3813.54</v>
      </c>
      <c r="AN26" s="34">
        <v>3020.59</v>
      </c>
      <c r="AO26" s="34">
        <v>1179.1199999999999</v>
      </c>
      <c r="AP26" s="34">
        <v>2071.11</v>
      </c>
      <c r="AQ26" s="34">
        <v>647.48</v>
      </c>
      <c r="AR26" s="34">
        <v>1989.39</v>
      </c>
      <c r="AS26" s="34">
        <v>1857.21</v>
      </c>
      <c r="AT26" s="34">
        <v>2515.33</v>
      </c>
      <c r="AU26" s="34">
        <v>3241.59</v>
      </c>
      <c r="AV26" s="34">
        <v>1357.03</v>
      </c>
      <c r="AW26" s="34">
        <v>1633.34</v>
      </c>
      <c r="AX26" s="34">
        <v>7906.04</v>
      </c>
      <c r="AY26" s="34">
        <v>18.809999999999999</v>
      </c>
      <c r="AZ26" s="34">
        <v>2092.73</v>
      </c>
      <c r="BA26" s="34">
        <v>2183.08</v>
      </c>
      <c r="BB26" s="34">
        <v>1283.75</v>
      </c>
      <c r="BC26" s="34">
        <v>856.62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2.4500000000000002</v>
      </c>
      <c r="BL26" s="34">
        <v>0</v>
      </c>
      <c r="BM26" s="34">
        <v>1.28</v>
      </c>
      <c r="BN26" s="34">
        <v>0.11</v>
      </c>
      <c r="BO26" s="34">
        <v>0.21</v>
      </c>
      <c r="BP26" s="34">
        <v>0</v>
      </c>
      <c r="BQ26" s="34">
        <v>0</v>
      </c>
      <c r="BR26" s="34">
        <v>0.03</v>
      </c>
      <c r="BS26" s="34">
        <v>8.0500000000000007</v>
      </c>
      <c r="BT26" s="34">
        <v>0.01</v>
      </c>
      <c r="BU26" s="34">
        <v>0</v>
      </c>
      <c r="BV26" s="34">
        <v>20.49</v>
      </c>
      <c r="BW26" s="34">
        <v>0.15</v>
      </c>
      <c r="BX26" s="34">
        <v>0</v>
      </c>
      <c r="BY26" s="34">
        <v>0</v>
      </c>
      <c r="BZ26" s="34">
        <v>0</v>
      </c>
      <c r="CA26" s="34">
        <v>0</v>
      </c>
      <c r="CB26" s="34">
        <v>1240.24</v>
      </c>
      <c r="CC26" s="25"/>
      <c r="CD26" s="25"/>
      <c r="CE26" s="34">
        <v>2128.84</v>
      </c>
      <c r="CF26" s="34"/>
      <c r="CG26" s="34">
        <v>296.55</v>
      </c>
      <c r="CH26" s="34">
        <v>120.25</v>
      </c>
      <c r="CI26" s="34">
        <v>208.4</v>
      </c>
      <c r="CJ26" s="34">
        <v>13972.6</v>
      </c>
      <c r="CK26" s="34">
        <v>6389.41</v>
      </c>
      <c r="CL26" s="34">
        <v>10181</v>
      </c>
      <c r="CM26" s="34">
        <v>288.51</v>
      </c>
      <c r="CN26" s="34">
        <v>182.94</v>
      </c>
      <c r="CO26" s="34">
        <v>236.15</v>
      </c>
      <c r="CP26" s="34">
        <v>26.01</v>
      </c>
      <c r="CQ26" s="34">
        <v>2.8</v>
      </c>
    </row>
    <row r="27" spans="1:96" ht="47.25" x14ac:dyDescent="0.25">
      <c r="A27" s="21"/>
      <c r="B27" s="27" t="s">
        <v>188</v>
      </c>
      <c r="C27" s="23"/>
      <c r="D27" s="23">
        <v>46.2</v>
      </c>
      <c r="E27" s="23">
        <v>0</v>
      </c>
      <c r="F27" s="23">
        <v>47.4</v>
      </c>
      <c r="G27" s="23">
        <v>0</v>
      </c>
      <c r="H27" s="23">
        <v>201</v>
      </c>
      <c r="I27" s="23">
        <v>1410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420</v>
      </c>
      <c r="AD27" s="23">
        <v>0</v>
      </c>
      <c r="AE27" s="23">
        <v>0.72</v>
      </c>
      <c r="AF27" s="23">
        <v>0.84</v>
      </c>
      <c r="AG27" s="23"/>
      <c r="AH27" s="23"/>
      <c r="AI27" s="23">
        <v>36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6.2299999999999969</v>
      </c>
      <c r="E28" s="23">
        <f t="shared" si="0"/>
        <v>24.98</v>
      </c>
      <c r="F28" s="23">
        <f t="shared" si="0"/>
        <v>2.3599999999999994</v>
      </c>
      <c r="G28" s="23">
        <f t="shared" si="0"/>
        <v>37.21</v>
      </c>
      <c r="H28" s="23">
        <f t="shared" si="0"/>
        <v>15.110000000000014</v>
      </c>
      <c r="I28" s="23">
        <f t="shared" si="0"/>
        <v>72.1400000000001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1620.49</v>
      </c>
      <c r="W28" s="23">
        <f t="shared" si="1"/>
        <v>193.21</v>
      </c>
      <c r="X28" s="23">
        <f t="shared" si="1"/>
        <v>252.69</v>
      </c>
      <c r="Y28" s="23">
        <f t="shared" si="1"/>
        <v>734.09</v>
      </c>
      <c r="Z28" s="23">
        <f t="shared" si="1"/>
        <v>14.65</v>
      </c>
      <c r="AA28" s="23">
        <f t="shared" si="1"/>
        <v>182.56</v>
      </c>
      <c r="AB28" s="23">
        <f t="shared" si="1"/>
        <v>11677.7</v>
      </c>
      <c r="AC28" s="23">
        <f t="shared" si="1"/>
        <v>1948.3200000000002</v>
      </c>
      <c r="AD28" s="23">
        <f t="shared" si="1"/>
        <v>19.36</v>
      </c>
      <c r="AE28" s="23">
        <f t="shared" si="1"/>
        <v>6.0000000000000053E-2</v>
      </c>
      <c r="AF28" s="23">
        <f t="shared" si="1"/>
        <v>-3.9999999999999925E-2</v>
      </c>
      <c r="AG28" s="23"/>
      <c r="AH28" s="23"/>
      <c r="AI28" s="23">
        <f>AI26-AI27</f>
        <v>22.97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208.4</v>
      </c>
      <c r="CJ28" s="20"/>
      <c r="CK28" s="20"/>
      <c r="CL28" s="20">
        <f>CL26-CL27</f>
        <v>10181</v>
      </c>
      <c r="CM28" s="20"/>
      <c r="CN28" s="20"/>
      <c r="CO28" s="20">
        <f>CO26-CO27</f>
        <v>236.15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15</v>
      </c>
      <c r="E29" s="23"/>
      <c r="F29" s="23">
        <v>31</v>
      </c>
      <c r="G29" s="23"/>
      <c r="H29" s="23">
        <v>54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207</v>
      </c>
      <c r="D6" s="55" t="s">
        <v>197</v>
      </c>
      <c r="E6" s="56">
        <v>150</v>
      </c>
      <c r="F6" s="57"/>
      <c r="G6" s="56">
        <v>200.44759500000001</v>
      </c>
      <c r="H6" s="56">
        <v>13.43</v>
      </c>
      <c r="I6" s="56">
        <v>16</v>
      </c>
      <c r="J6" s="58">
        <v>0.72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70</v>
      </c>
      <c r="F7" s="57"/>
      <c r="G7" s="56">
        <v>211.40683273266663</v>
      </c>
      <c r="H7" s="56">
        <v>5.67</v>
      </c>
      <c r="I7" s="56">
        <v>3.99</v>
      </c>
      <c r="J7" s="58">
        <v>38.479999999999997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x14ac:dyDescent="0.25">
      <c r="A16" s="52"/>
      <c r="B16" s="59" t="s">
        <v>144</v>
      </c>
      <c r="C16" s="54" t="s">
        <v>178</v>
      </c>
      <c r="D16" s="55" t="s">
        <v>170</v>
      </c>
      <c r="E16" s="56">
        <v>200</v>
      </c>
      <c r="F16" s="57"/>
      <c r="G16" s="56">
        <v>131.244416</v>
      </c>
      <c r="H16" s="56">
        <v>4.43</v>
      </c>
      <c r="I16" s="56">
        <v>4.45</v>
      </c>
      <c r="J16" s="58">
        <v>19.45</v>
      </c>
    </row>
    <row r="17" spans="1:10" x14ac:dyDescent="0.25">
      <c r="A17" s="52"/>
      <c r="B17" s="59" t="s">
        <v>146</v>
      </c>
      <c r="C17" s="54" t="s">
        <v>262</v>
      </c>
      <c r="D17" s="55" t="s">
        <v>258</v>
      </c>
      <c r="E17" s="56">
        <v>120</v>
      </c>
      <c r="F17" s="57"/>
      <c r="G17" s="56">
        <v>172.30643076923076</v>
      </c>
      <c r="H17" s="56">
        <v>11.68</v>
      </c>
      <c r="I17" s="56">
        <v>9.23</v>
      </c>
      <c r="J17" s="58">
        <v>10.71</v>
      </c>
    </row>
    <row r="18" spans="1:10" x14ac:dyDescent="0.25">
      <c r="A18" s="52"/>
      <c r="B18" s="59" t="s">
        <v>148</v>
      </c>
      <c r="C18" s="54" t="s">
        <v>263</v>
      </c>
      <c r="D18" s="55" t="s">
        <v>259</v>
      </c>
      <c r="E18" s="56">
        <v>150</v>
      </c>
      <c r="F18" s="57"/>
      <c r="G18" s="56">
        <v>281.63910900000002</v>
      </c>
      <c r="H18" s="56">
        <v>8.5500000000000007</v>
      </c>
      <c r="I18" s="56">
        <v>8.64</v>
      </c>
      <c r="J18" s="58">
        <v>45.56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200</v>
      </c>
      <c r="F19" s="57"/>
      <c r="G19" s="56">
        <v>74.317769999999996</v>
      </c>
      <c r="H19" s="56">
        <v>0.24</v>
      </c>
      <c r="I19" s="56">
        <v>0.1</v>
      </c>
      <c r="J19" s="58">
        <v>19.489999999999998</v>
      </c>
    </row>
    <row r="20" spans="1:10" ht="30" x14ac:dyDescent="0.25">
      <c r="A20" s="52"/>
      <c r="B20" s="59" t="s">
        <v>152</v>
      </c>
      <c r="C20" s="54" t="s">
        <v>264</v>
      </c>
      <c r="D20" s="55" t="s">
        <v>260</v>
      </c>
      <c r="E20" s="56">
        <v>100</v>
      </c>
      <c r="F20" s="57"/>
      <c r="G20" s="56">
        <v>135.98244799999998</v>
      </c>
      <c r="H20" s="56">
        <v>1.3</v>
      </c>
      <c r="I20" s="56">
        <v>5.95</v>
      </c>
      <c r="J20" s="58">
        <v>21.27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45173.355497685188</v>
      </c>
    </row>
    <row r="2" spans="1:2" ht="12.75" customHeight="1" x14ac:dyDescent="0.2">
      <c r="A2" s="83" t="s">
        <v>161</v>
      </c>
      <c r="B2" s="84">
        <v>45176.57912037037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30"/>
  <sheetViews>
    <sheetView workbookViewId="0">
      <selection activeCell="A8" sqref="A8:CP30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7.85546875" style="38" customWidth="1"/>
    <col min="82" max="92" width="9.140625" style="10" hidden="1" customWidth="1"/>
    <col min="93" max="254" width="9.140625" style="10" customWidth="1"/>
    <col min="255" max="255" width="0" style="10" hidden="1" customWidth="1"/>
    <col min="256" max="16384" width="12.5703125" style="10" hidden="1"/>
  </cols>
  <sheetData>
    <row r="1" spans="1:9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1"/>
    </row>
    <row r="2" spans="1:95" ht="15.75" customHeight="1" x14ac:dyDescent="0.25">
      <c r="A2" s="7" t="s">
        <v>167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1:95" s="12" customFormat="1" hidden="1" x14ac:dyDescent="0.25">
      <c r="A3" s="13"/>
      <c r="B3" s="13" t="str">
        <f>"28 августа 2023 г."</f>
        <v>28 августа 2023 г.</v>
      </c>
      <c r="C3" s="13"/>
      <c r="D3" s="14"/>
      <c r="E3" s="13"/>
      <c r="F3" s="13"/>
      <c r="G3" s="13"/>
      <c r="H3" s="13"/>
      <c r="I3" s="13"/>
    </row>
    <row r="4" spans="1:95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</row>
    <row r="5" spans="1:95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</row>
    <row r="6" spans="1:95" ht="18.75" customHeight="1" x14ac:dyDescent="0.25">
      <c r="A6" s="6" t="str">
        <f>IF('Dop (3)'!B3&lt;&gt;"",'Dop (3)'!B3,"")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95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</row>
    <row r="8" spans="1:95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69</v>
      </c>
      <c r="CD8" s="8"/>
      <c r="CE8" s="8"/>
      <c r="CF8" s="8" t="s">
        <v>70</v>
      </c>
      <c r="CG8" s="8" t="s">
        <v>71</v>
      </c>
      <c r="CH8" s="8" t="s">
        <v>72</v>
      </c>
      <c r="CI8" s="8" t="s">
        <v>73</v>
      </c>
      <c r="CJ8" s="8" t="s">
        <v>74</v>
      </c>
      <c r="CK8" s="8" t="s">
        <v>75</v>
      </c>
      <c r="CL8" s="8" t="s">
        <v>76</v>
      </c>
      <c r="CM8" s="8" t="s">
        <v>77</v>
      </c>
      <c r="CN8" s="8" t="s">
        <v>78</v>
      </c>
      <c r="CO8" s="8" t="s">
        <v>79</v>
      </c>
      <c r="CP8" s="8" t="s">
        <v>80</v>
      </c>
    </row>
    <row r="9" spans="1:95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</row>
    <row r="10" spans="1:95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5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</row>
    <row r="11" spans="1:95" s="26" customFormat="1" ht="63" x14ac:dyDescent="0.25">
      <c r="A11" s="21" t="str">
        <f>"9/4"</f>
        <v>9/4</v>
      </c>
      <c r="B11" s="27" t="s">
        <v>186</v>
      </c>
      <c r="C11" s="23" t="str">
        <f>"220"</f>
        <v>220</v>
      </c>
      <c r="D11" s="23">
        <v>3.32</v>
      </c>
      <c r="E11" s="23">
        <v>0</v>
      </c>
      <c r="F11" s="23">
        <v>5.86</v>
      </c>
      <c r="G11" s="23">
        <v>5.86</v>
      </c>
      <c r="H11" s="23">
        <v>35.229999999999997</v>
      </c>
      <c r="I11" s="23">
        <v>207.46144319999996</v>
      </c>
      <c r="J11" s="23">
        <v>0.83</v>
      </c>
      <c r="K11" s="23">
        <v>3.58</v>
      </c>
      <c r="L11" s="23">
        <v>0</v>
      </c>
      <c r="M11" s="23">
        <v>0</v>
      </c>
      <c r="N11" s="23">
        <v>0.33</v>
      </c>
      <c r="O11" s="23">
        <v>33.520000000000003</v>
      </c>
      <c r="P11" s="23">
        <v>1.38</v>
      </c>
      <c r="Q11" s="23">
        <v>0</v>
      </c>
      <c r="R11" s="23">
        <v>0</v>
      </c>
      <c r="S11" s="23">
        <v>0</v>
      </c>
      <c r="T11" s="23">
        <v>0.89</v>
      </c>
      <c r="U11" s="23">
        <v>216.53</v>
      </c>
      <c r="V11" s="23">
        <v>47.97</v>
      </c>
      <c r="W11" s="23">
        <v>5.72</v>
      </c>
      <c r="X11" s="23">
        <v>23.1</v>
      </c>
      <c r="Y11" s="23">
        <v>68</v>
      </c>
      <c r="Z11" s="23">
        <v>0.48</v>
      </c>
      <c r="AA11" s="23">
        <v>0</v>
      </c>
      <c r="AB11" s="23">
        <v>0</v>
      </c>
      <c r="AC11" s="23">
        <v>0</v>
      </c>
      <c r="AD11" s="23">
        <v>2.61</v>
      </c>
      <c r="AE11" s="23">
        <v>0.03</v>
      </c>
      <c r="AF11" s="23">
        <v>0.02</v>
      </c>
      <c r="AG11" s="23">
        <v>0.66</v>
      </c>
      <c r="AH11" s="23">
        <v>1.6</v>
      </c>
      <c r="AI11" s="23">
        <v>0</v>
      </c>
      <c r="AJ11" s="20">
        <v>0</v>
      </c>
      <c r="AK11" s="20">
        <v>199.21</v>
      </c>
      <c r="AL11" s="20">
        <v>156.53</v>
      </c>
      <c r="AM11" s="20">
        <v>294.08</v>
      </c>
      <c r="AN11" s="20">
        <v>123.32</v>
      </c>
      <c r="AO11" s="20">
        <v>75.89</v>
      </c>
      <c r="AP11" s="20">
        <v>113.84</v>
      </c>
      <c r="AQ11" s="20">
        <v>47.43</v>
      </c>
      <c r="AR11" s="20">
        <v>175.5</v>
      </c>
      <c r="AS11" s="20">
        <v>184.98</v>
      </c>
      <c r="AT11" s="20">
        <v>241.9</v>
      </c>
      <c r="AU11" s="20">
        <v>256.13</v>
      </c>
      <c r="AV11" s="20">
        <v>80.63</v>
      </c>
      <c r="AW11" s="20">
        <v>151.78</v>
      </c>
      <c r="AX11" s="20">
        <v>569.17999999999995</v>
      </c>
      <c r="AY11" s="20">
        <v>0</v>
      </c>
      <c r="AZ11" s="20">
        <v>156.53</v>
      </c>
      <c r="BA11" s="20">
        <v>156.53</v>
      </c>
      <c r="BB11" s="20">
        <v>137.55000000000001</v>
      </c>
      <c r="BC11" s="20">
        <v>64.98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0.42</v>
      </c>
      <c r="BL11" s="20">
        <v>0</v>
      </c>
      <c r="BM11" s="20">
        <v>0.24</v>
      </c>
      <c r="BN11" s="20">
        <v>0.02</v>
      </c>
      <c r="BO11" s="20">
        <v>0.04</v>
      </c>
      <c r="BP11" s="20">
        <v>0</v>
      </c>
      <c r="BQ11" s="20">
        <v>0</v>
      </c>
      <c r="BR11" s="20">
        <v>0</v>
      </c>
      <c r="BS11" s="20">
        <v>1.43</v>
      </c>
      <c r="BT11" s="20">
        <v>0</v>
      </c>
      <c r="BU11" s="20">
        <v>0</v>
      </c>
      <c r="BV11" s="20">
        <v>3.27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187.18</v>
      </c>
      <c r="CC11" s="24"/>
      <c r="CD11" s="20">
        <v>0</v>
      </c>
      <c r="CE11" s="20"/>
      <c r="CF11" s="20">
        <v>24.49</v>
      </c>
      <c r="CG11" s="20">
        <v>14.34</v>
      </c>
      <c r="CH11" s="20">
        <v>19.420000000000002</v>
      </c>
      <c r="CI11" s="20">
        <v>1928.07</v>
      </c>
      <c r="CJ11" s="20">
        <v>932.25</v>
      </c>
      <c r="CK11" s="20">
        <v>1430.16</v>
      </c>
      <c r="CL11" s="20">
        <v>40.39</v>
      </c>
      <c r="CM11" s="20">
        <v>22.31</v>
      </c>
      <c r="CN11" s="20">
        <v>31.35</v>
      </c>
      <c r="CO11" s="20">
        <v>0</v>
      </c>
      <c r="CP11" s="20">
        <v>0.55000000000000004</v>
      </c>
      <c r="CQ11" s="28"/>
    </row>
    <row r="12" spans="1:95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0.44</v>
      </c>
      <c r="E12" s="23">
        <v>0</v>
      </c>
      <c r="F12" s="23">
        <v>0.04</v>
      </c>
      <c r="G12" s="23">
        <v>0.04</v>
      </c>
      <c r="H12" s="23">
        <v>3.13</v>
      </c>
      <c r="I12" s="23">
        <v>14.926733333333337</v>
      </c>
      <c r="J12" s="23">
        <v>0</v>
      </c>
      <c r="K12" s="23">
        <v>0</v>
      </c>
      <c r="L12" s="23">
        <v>0</v>
      </c>
      <c r="M12" s="23">
        <v>0</v>
      </c>
      <c r="N12" s="23">
        <v>7.0000000000000007E-2</v>
      </c>
      <c r="O12" s="23">
        <v>3.04</v>
      </c>
      <c r="P12" s="23">
        <v>0.01</v>
      </c>
      <c r="Q12" s="23">
        <v>0</v>
      </c>
      <c r="R12" s="23">
        <v>0</v>
      </c>
      <c r="S12" s="23">
        <v>0</v>
      </c>
      <c r="T12" s="23">
        <v>0.12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21.29</v>
      </c>
      <c r="AL12" s="20">
        <v>22.16</v>
      </c>
      <c r="AM12" s="20">
        <v>33.93</v>
      </c>
      <c r="AN12" s="20">
        <v>11.25</v>
      </c>
      <c r="AO12" s="20">
        <v>6.67</v>
      </c>
      <c r="AP12" s="20">
        <v>13.34</v>
      </c>
      <c r="AQ12" s="20">
        <v>5.05</v>
      </c>
      <c r="AR12" s="20">
        <v>24.13</v>
      </c>
      <c r="AS12" s="20">
        <v>14.96</v>
      </c>
      <c r="AT12" s="20">
        <v>20.88</v>
      </c>
      <c r="AU12" s="20">
        <v>17.23</v>
      </c>
      <c r="AV12" s="20">
        <v>9.0500000000000007</v>
      </c>
      <c r="AW12" s="20">
        <v>16.010000000000002</v>
      </c>
      <c r="AX12" s="20">
        <v>133.86000000000001</v>
      </c>
      <c r="AY12" s="20">
        <v>0</v>
      </c>
      <c r="AZ12" s="20">
        <v>43.62</v>
      </c>
      <c r="BA12" s="20">
        <v>18.97</v>
      </c>
      <c r="BB12" s="20">
        <v>12.59</v>
      </c>
      <c r="BC12" s="20">
        <v>9.98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0.01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0.02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2.61</v>
      </c>
      <c r="CC12" s="24"/>
      <c r="CD12" s="20">
        <v>0</v>
      </c>
      <c r="CE12" s="20"/>
      <c r="CF12" s="20">
        <v>0</v>
      </c>
      <c r="CG12" s="20">
        <v>0</v>
      </c>
      <c r="CH12" s="20">
        <v>0</v>
      </c>
      <c r="CI12" s="20">
        <v>3800</v>
      </c>
      <c r="CJ12" s="20">
        <v>1464</v>
      </c>
      <c r="CK12" s="20">
        <v>2632</v>
      </c>
      <c r="CL12" s="20">
        <v>30.4</v>
      </c>
      <c r="CM12" s="20">
        <v>30.4</v>
      </c>
      <c r="CN12" s="20">
        <v>30.4</v>
      </c>
      <c r="CO12" s="20">
        <v>0</v>
      </c>
      <c r="CP12" s="20">
        <v>0</v>
      </c>
      <c r="CQ12" s="28"/>
    </row>
    <row r="13" spans="1:95" s="26" customFormat="1" x14ac:dyDescent="0.25">
      <c r="A13" s="21" t="str">
        <f>"1/6"</f>
        <v>1/6</v>
      </c>
      <c r="B13" s="27" t="s">
        <v>169</v>
      </c>
      <c r="C13" s="23" t="str">
        <f>"60"</f>
        <v>60</v>
      </c>
      <c r="D13" s="23">
        <v>7.62</v>
      </c>
      <c r="E13" s="23">
        <v>7.62</v>
      </c>
      <c r="F13" s="23">
        <v>6.9</v>
      </c>
      <c r="G13" s="23">
        <v>0</v>
      </c>
      <c r="H13" s="23">
        <v>0.42</v>
      </c>
      <c r="I13" s="23">
        <v>94.176000000000002</v>
      </c>
      <c r="J13" s="23">
        <v>1.8</v>
      </c>
      <c r="K13" s="23">
        <v>0</v>
      </c>
      <c r="L13" s="23">
        <v>0</v>
      </c>
      <c r="M13" s="23">
        <v>0</v>
      </c>
      <c r="N13" s="23">
        <v>0.42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0.6</v>
      </c>
      <c r="U13" s="23">
        <v>80.400000000000006</v>
      </c>
      <c r="V13" s="23">
        <v>84</v>
      </c>
      <c r="W13" s="23">
        <v>33</v>
      </c>
      <c r="X13" s="23">
        <v>7.2</v>
      </c>
      <c r="Y13" s="23">
        <v>115.2</v>
      </c>
      <c r="Z13" s="23">
        <v>1.5</v>
      </c>
      <c r="AA13" s="23">
        <v>150</v>
      </c>
      <c r="AB13" s="23">
        <v>36</v>
      </c>
      <c r="AC13" s="23">
        <v>156</v>
      </c>
      <c r="AD13" s="23">
        <v>0.36</v>
      </c>
      <c r="AE13" s="23">
        <v>0.04</v>
      </c>
      <c r="AF13" s="23">
        <v>0.26</v>
      </c>
      <c r="AG13" s="23">
        <v>0.12</v>
      </c>
      <c r="AH13" s="23">
        <v>2.16</v>
      </c>
      <c r="AI13" s="23">
        <v>0</v>
      </c>
      <c r="AJ13" s="20">
        <v>0</v>
      </c>
      <c r="AK13" s="20">
        <v>463.2</v>
      </c>
      <c r="AL13" s="20">
        <v>358.2</v>
      </c>
      <c r="AM13" s="20">
        <v>648.6</v>
      </c>
      <c r="AN13" s="20">
        <v>541.79999999999995</v>
      </c>
      <c r="AO13" s="20">
        <v>254.4</v>
      </c>
      <c r="AP13" s="20">
        <v>366</v>
      </c>
      <c r="AQ13" s="20">
        <v>122.4</v>
      </c>
      <c r="AR13" s="20">
        <v>391.2</v>
      </c>
      <c r="AS13" s="20">
        <v>426</v>
      </c>
      <c r="AT13" s="20">
        <v>472.2</v>
      </c>
      <c r="AU13" s="20">
        <v>737.4</v>
      </c>
      <c r="AV13" s="20">
        <v>204</v>
      </c>
      <c r="AW13" s="20">
        <v>249.6</v>
      </c>
      <c r="AX13" s="20">
        <v>1063.8</v>
      </c>
      <c r="AY13" s="20">
        <v>8.4</v>
      </c>
      <c r="AZ13" s="20">
        <v>237.6</v>
      </c>
      <c r="BA13" s="20">
        <v>556.79999999999995</v>
      </c>
      <c r="BB13" s="20">
        <v>285.60000000000002</v>
      </c>
      <c r="BC13" s="20">
        <v>175.8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44.46</v>
      </c>
      <c r="CC13" s="24"/>
      <c r="CD13" s="20">
        <v>156</v>
      </c>
      <c r="CE13" s="20"/>
      <c r="CF13" s="20">
        <v>56.5</v>
      </c>
      <c r="CG13" s="20">
        <v>47.5</v>
      </c>
      <c r="CH13" s="20">
        <v>52</v>
      </c>
      <c r="CI13" s="20">
        <v>8100</v>
      </c>
      <c r="CJ13" s="20">
        <v>5175</v>
      </c>
      <c r="CK13" s="20">
        <v>6637.5</v>
      </c>
      <c r="CL13" s="20">
        <v>25</v>
      </c>
      <c r="CM13" s="20">
        <v>17.5</v>
      </c>
      <c r="CN13" s="20">
        <v>21.25</v>
      </c>
      <c r="CO13" s="20">
        <v>0</v>
      </c>
      <c r="CP13" s="20">
        <v>0</v>
      </c>
      <c r="CQ13" s="28"/>
    </row>
    <row r="14" spans="1:95" s="26" customFormat="1" ht="31.5" x14ac:dyDescent="0.25">
      <c r="A14" s="21" t="str">
        <f>"29/10"</f>
        <v>29/10</v>
      </c>
      <c r="B14" s="27" t="s">
        <v>98</v>
      </c>
      <c r="C14" s="23" t="str">
        <f>"200"</f>
        <v>200</v>
      </c>
      <c r="D14" s="23">
        <v>0.12</v>
      </c>
      <c r="E14" s="23">
        <v>0</v>
      </c>
      <c r="F14" s="23">
        <v>0.02</v>
      </c>
      <c r="G14" s="23">
        <v>0.02</v>
      </c>
      <c r="H14" s="23">
        <v>5.0599999999999996</v>
      </c>
      <c r="I14" s="23">
        <v>20.530314146341464</v>
      </c>
      <c r="J14" s="23">
        <v>0</v>
      </c>
      <c r="K14" s="23">
        <v>0</v>
      </c>
      <c r="L14" s="23">
        <v>0</v>
      </c>
      <c r="M14" s="23">
        <v>0</v>
      </c>
      <c r="N14" s="23">
        <v>4.93</v>
      </c>
      <c r="O14" s="23">
        <v>0</v>
      </c>
      <c r="P14" s="23">
        <v>0.13</v>
      </c>
      <c r="Q14" s="23">
        <v>0</v>
      </c>
      <c r="R14" s="23">
        <v>0</v>
      </c>
      <c r="S14" s="23">
        <v>0.28000000000000003</v>
      </c>
      <c r="T14" s="23">
        <v>0.05</v>
      </c>
      <c r="U14" s="23">
        <v>0.57999999999999996</v>
      </c>
      <c r="V14" s="23">
        <v>8.02</v>
      </c>
      <c r="W14" s="23">
        <v>2.0299999999999998</v>
      </c>
      <c r="X14" s="23">
        <v>0.56000000000000005</v>
      </c>
      <c r="Y14" s="23">
        <v>1</v>
      </c>
      <c r="Z14" s="23">
        <v>0.04</v>
      </c>
      <c r="AA14" s="23">
        <v>0</v>
      </c>
      <c r="AB14" s="23">
        <v>0.44</v>
      </c>
      <c r="AC14" s="23">
        <v>0.1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0.78</v>
      </c>
      <c r="AJ14" s="20">
        <v>0</v>
      </c>
      <c r="AK14" s="20">
        <v>0.67</v>
      </c>
      <c r="AL14" s="20">
        <v>0.76</v>
      </c>
      <c r="AM14" s="20">
        <v>0.62</v>
      </c>
      <c r="AN14" s="20">
        <v>1.1499999999999999</v>
      </c>
      <c r="AO14" s="20">
        <v>0.28999999999999998</v>
      </c>
      <c r="AP14" s="20">
        <v>1.2</v>
      </c>
      <c r="AQ14" s="20">
        <v>0</v>
      </c>
      <c r="AR14" s="20">
        <v>1.53</v>
      </c>
      <c r="AS14" s="20">
        <v>0</v>
      </c>
      <c r="AT14" s="20">
        <v>0</v>
      </c>
      <c r="AU14" s="20">
        <v>0</v>
      </c>
      <c r="AV14" s="20">
        <v>0.86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199.44</v>
      </c>
      <c r="CC14" s="24"/>
      <c r="CD14" s="20">
        <v>7.0000000000000007E-2</v>
      </c>
      <c r="CE14" s="20"/>
      <c r="CF14" s="20">
        <v>4.21</v>
      </c>
      <c r="CG14" s="20">
        <v>4.0599999999999996</v>
      </c>
      <c r="CH14" s="20">
        <v>4.13</v>
      </c>
      <c r="CI14" s="20">
        <v>454.11</v>
      </c>
      <c r="CJ14" s="20">
        <v>181.83</v>
      </c>
      <c r="CK14" s="20">
        <v>317.97000000000003</v>
      </c>
      <c r="CL14" s="20">
        <v>44.04</v>
      </c>
      <c r="CM14" s="20">
        <v>26.18</v>
      </c>
      <c r="CN14" s="20">
        <v>35.11</v>
      </c>
      <c r="CO14" s="20">
        <v>4.88</v>
      </c>
      <c r="CP14" s="20">
        <v>0</v>
      </c>
      <c r="CQ14" s="28"/>
    </row>
    <row r="15" spans="1:95" s="26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0">
        <v>5</v>
      </c>
      <c r="CE15" s="20"/>
      <c r="CF15" s="20">
        <v>2</v>
      </c>
      <c r="CG15" s="20">
        <v>2</v>
      </c>
      <c r="CH15" s="20">
        <v>2</v>
      </c>
      <c r="CI15" s="20">
        <v>150</v>
      </c>
      <c r="CJ15" s="20">
        <v>150</v>
      </c>
      <c r="CK15" s="20">
        <v>150</v>
      </c>
      <c r="CL15" s="20">
        <v>46.8</v>
      </c>
      <c r="CM15" s="20">
        <v>46.8</v>
      </c>
      <c r="CN15" s="20">
        <v>46.8</v>
      </c>
      <c r="CO15" s="20">
        <v>0</v>
      </c>
      <c r="CP15" s="20">
        <v>0</v>
      </c>
      <c r="CQ15" s="28"/>
    </row>
    <row r="16" spans="1:95" s="20" customFormat="1" ht="31.5" x14ac:dyDescent="0.25">
      <c r="A16" s="21" t="str">
        <f>"13/12"</f>
        <v>13/12</v>
      </c>
      <c r="B16" s="27" t="s">
        <v>187</v>
      </c>
      <c r="C16" s="23" t="str">
        <f>"50"</f>
        <v>50</v>
      </c>
      <c r="D16" s="23">
        <v>3.89</v>
      </c>
      <c r="E16" s="23">
        <v>0.48</v>
      </c>
      <c r="F16" s="23">
        <v>4.5</v>
      </c>
      <c r="G16" s="23">
        <v>4.74</v>
      </c>
      <c r="H16" s="23">
        <v>27.56</v>
      </c>
      <c r="I16" s="23">
        <v>165.06282139999999</v>
      </c>
      <c r="J16" s="23">
        <v>0.7</v>
      </c>
      <c r="K16" s="23">
        <v>2.8</v>
      </c>
      <c r="L16" s="23">
        <v>0</v>
      </c>
      <c r="M16" s="23">
        <v>0</v>
      </c>
      <c r="N16" s="23">
        <v>5.59</v>
      </c>
      <c r="O16" s="23">
        <v>20.88</v>
      </c>
      <c r="P16" s="23">
        <v>1.08</v>
      </c>
      <c r="Q16" s="23">
        <v>0</v>
      </c>
      <c r="R16" s="23">
        <v>0</v>
      </c>
      <c r="S16" s="23">
        <v>0</v>
      </c>
      <c r="T16" s="23">
        <v>0.71</v>
      </c>
      <c r="U16" s="23">
        <v>198.99</v>
      </c>
      <c r="V16" s="23">
        <v>41.65</v>
      </c>
      <c r="W16" s="23">
        <v>8.67</v>
      </c>
      <c r="X16" s="23">
        <v>5.24</v>
      </c>
      <c r="Y16" s="23">
        <v>31.57</v>
      </c>
      <c r="Z16" s="23">
        <v>0.45</v>
      </c>
      <c r="AA16" s="23">
        <v>4.59</v>
      </c>
      <c r="AB16" s="23">
        <v>1.44</v>
      </c>
      <c r="AC16" s="23">
        <v>7.95</v>
      </c>
      <c r="AD16" s="23">
        <v>2.42</v>
      </c>
      <c r="AE16" s="23">
        <v>0.04</v>
      </c>
      <c r="AF16" s="23">
        <v>0.02</v>
      </c>
      <c r="AG16" s="23">
        <v>0.34</v>
      </c>
      <c r="AH16" s="23">
        <v>1.1599999999999999</v>
      </c>
      <c r="AI16" s="23">
        <v>0</v>
      </c>
      <c r="AJ16" s="20">
        <v>0</v>
      </c>
      <c r="AK16" s="20">
        <v>177.24</v>
      </c>
      <c r="AL16" s="20">
        <v>157.81</v>
      </c>
      <c r="AM16" s="20">
        <v>294.35000000000002</v>
      </c>
      <c r="AN16" s="20">
        <v>112.75</v>
      </c>
      <c r="AO16" s="20">
        <v>62.99</v>
      </c>
      <c r="AP16" s="20">
        <v>120.05</v>
      </c>
      <c r="AQ16" s="20">
        <v>38.6</v>
      </c>
      <c r="AR16" s="20">
        <v>181.02</v>
      </c>
      <c r="AS16" s="20">
        <v>130.29</v>
      </c>
      <c r="AT16" s="20">
        <v>154.37</v>
      </c>
      <c r="AU16" s="20">
        <v>151.63</v>
      </c>
      <c r="AV16" s="20">
        <v>76.510000000000005</v>
      </c>
      <c r="AW16" s="20">
        <v>127.57</v>
      </c>
      <c r="AX16" s="20">
        <v>1044.1300000000001</v>
      </c>
      <c r="AY16" s="20">
        <v>2.04</v>
      </c>
      <c r="AZ16" s="20">
        <v>323.39</v>
      </c>
      <c r="BA16" s="20">
        <v>189.18</v>
      </c>
      <c r="BB16" s="20">
        <v>96.14</v>
      </c>
      <c r="BC16" s="20">
        <v>73.2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0.27</v>
      </c>
      <c r="BL16" s="20">
        <v>0</v>
      </c>
      <c r="BM16" s="20">
        <v>0.16</v>
      </c>
      <c r="BN16" s="20">
        <v>0.01</v>
      </c>
      <c r="BO16" s="20">
        <v>0.03</v>
      </c>
      <c r="BP16" s="20">
        <v>0</v>
      </c>
      <c r="BQ16" s="20">
        <v>0</v>
      </c>
      <c r="BR16" s="20">
        <v>0</v>
      </c>
      <c r="BS16" s="20">
        <v>0.93</v>
      </c>
      <c r="BT16" s="20">
        <v>0</v>
      </c>
      <c r="BU16" s="20">
        <v>0</v>
      </c>
      <c r="BV16" s="20">
        <v>2.7</v>
      </c>
      <c r="BW16" s="20">
        <v>0.01</v>
      </c>
      <c r="BX16" s="20">
        <v>0</v>
      </c>
      <c r="BY16" s="20">
        <v>0</v>
      </c>
      <c r="BZ16" s="20">
        <v>0</v>
      </c>
      <c r="CA16" s="20">
        <v>0</v>
      </c>
      <c r="CB16" s="20">
        <v>22.33</v>
      </c>
      <c r="CC16" s="24"/>
      <c r="CD16" s="20">
        <v>4.83</v>
      </c>
      <c r="CF16" s="20">
        <v>106.62</v>
      </c>
      <c r="CG16" s="20">
        <v>56.05</v>
      </c>
      <c r="CH16" s="20">
        <v>81.33</v>
      </c>
      <c r="CI16" s="20">
        <v>4155.83</v>
      </c>
      <c r="CJ16" s="20">
        <v>1591.58</v>
      </c>
      <c r="CK16" s="20">
        <v>2873.7</v>
      </c>
      <c r="CL16" s="20">
        <v>22.29</v>
      </c>
      <c r="CM16" s="20">
        <v>13.68</v>
      </c>
      <c r="CN16" s="20">
        <v>19.68</v>
      </c>
      <c r="CO16" s="20">
        <v>5.8</v>
      </c>
      <c r="CP16" s="20">
        <v>0.5</v>
      </c>
      <c r="CQ16" s="29"/>
    </row>
    <row r="17" spans="1:95" s="30" customFormat="1" ht="31.5" x14ac:dyDescent="0.25">
      <c r="A17" s="31"/>
      <c r="B17" s="32" t="s">
        <v>101</v>
      </c>
      <c r="C17" s="33"/>
      <c r="D17" s="33">
        <v>15.79</v>
      </c>
      <c r="E17" s="33">
        <v>8.1</v>
      </c>
      <c r="F17" s="33">
        <v>17.72</v>
      </c>
      <c r="G17" s="33">
        <v>11.06</v>
      </c>
      <c r="H17" s="33">
        <v>83</v>
      </c>
      <c r="I17" s="33">
        <v>550.84</v>
      </c>
      <c r="J17" s="33">
        <v>3.43</v>
      </c>
      <c r="K17" s="33">
        <v>6.37</v>
      </c>
      <c r="L17" s="33">
        <v>0</v>
      </c>
      <c r="M17" s="33">
        <v>0</v>
      </c>
      <c r="N17" s="33">
        <v>20.350000000000001</v>
      </c>
      <c r="O17" s="33">
        <v>58.24</v>
      </c>
      <c r="P17" s="33">
        <v>4.4000000000000004</v>
      </c>
      <c r="Q17" s="33">
        <v>0</v>
      </c>
      <c r="R17" s="33">
        <v>0</v>
      </c>
      <c r="S17" s="33">
        <v>1.08</v>
      </c>
      <c r="T17" s="33">
        <v>2.87</v>
      </c>
      <c r="U17" s="33">
        <v>522.5</v>
      </c>
      <c r="V17" s="33">
        <v>459.63</v>
      </c>
      <c r="W17" s="33">
        <v>65.42</v>
      </c>
      <c r="X17" s="33">
        <v>45.11</v>
      </c>
      <c r="Y17" s="33">
        <v>226.77</v>
      </c>
      <c r="Z17" s="33">
        <v>4.68</v>
      </c>
      <c r="AA17" s="33">
        <v>154.59</v>
      </c>
      <c r="AB17" s="33">
        <v>67.88</v>
      </c>
      <c r="AC17" s="33">
        <v>169.05</v>
      </c>
      <c r="AD17" s="33">
        <v>5.61</v>
      </c>
      <c r="AE17" s="33">
        <v>0.15</v>
      </c>
      <c r="AF17" s="33">
        <v>0.32</v>
      </c>
      <c r="AG17" s="33">
        <v>1.42</v>
      </c>
      <c r="AH17" s="33">
        <v>5.33</v>
      </c>
      <c r="AI17" s="33">
        <v>10.78</v>
      </c>
      <c r="AJ17" s="34">
        <v>0</v>
      </c>
      <c r="AK17" s="34">
        <v>873.61</v>
      </c>
      <c r="AL17" s="34">
        <v>708.46</v>
      </c>
      <c r="AM17" s="34">
        <v>1290.58</v>
      </c>
      <c r="AN17" s="34">
        <v>808.28</v>
      </c>
      <c r="AO17" s="34">
        <v>403.24</v>
      </c>
      <c r="AP17" s="34">
        <v>625.41999999999996</v>
      </c>
      <c r="AQ17" s="34">
        <v>216.47</v>
      </c>
      <c r="AR17" s="34">
        <v>782.38</v>
      </c>
      <c r="AS17" s="34">
        <v>773.24</v>
      </c>
      <c r="AT17" s="34">
        <v>899.35</v>
      </c>
      <c r="AU17" s="34">
        <v>1240.3900000000001</v>
      </c>
      <c r="AV17" s="34">
        <v>378.05</v>
      </c>
      <c r="AW17" s="34">
        <v>558.96</v>
      </c>
      <c r="AX17" s="34">
        <v>2852.98</v>
      </c>
      <c r="AY17" s="34">
        <v>10.44</v>
      </c>
      <c r="AZ17" s="34">
        <v>774.13</v>
      </c>
      <c r="BA17" s="34">
        <v>937.47</v>
      </c>
      <c r="BB17" s="34">
        <v>537.88</v>
      </c>
      <c r="BC17" s="34">
        <v>328.96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0.7</v>
      </c>
      <c r="BL17" s="34">
        <v>0</v>
      </c>
      <c r="BM17" s="34">
        <v>0.4</v>
      </c>
      <c r="BN17" s="34">
        <v>0.03</v>
      </c>
      <c r="BO17" s="34">
        <v>0.06</v>
      </c>
      <c r="BP17" s="34">
        <v>0</v>
      </c>
      <c r="BQ17" s="34">
        <v>0</v>
      </c>
      <c r="BR17" s="34">
        <v>0</v>
      </c>
      <c r="BS17" s="34">
        <v>2.36</v>
      </c>
      <c r="BT17" s="34">
        <v>0</v>
      </c>
      <c r="BU17" s="34">
        <v>0</v>
      </c>
      <c r="BV17" s="34">
        <v>5.99</v>
      </c>
      <c r="BW17" s="34">
        <v>0.01</v>
      </c>
      <c r="BX17" s="34">
        <v>0</v>
      </c>
      <c r="BY17" s="34">
        <v>0</v>
      </c>
      <c r="BZ17" s="34">
        <v>0</v>
      </c>
      <c r="CA17" s="34">
        <v>0</v>
      </c>
      <c r="CB17" s="34">
        <v>542.32000000000005</v>
      </c>
      <c r="CC17" s="25">
        <f>$I$17/$I$27*100</f>
        <v>38.189923528636896</v>
      </c>
      <c r="CD17" s="34">
        <v>165.9</v>
      </c>
      <c r="CE17" s="34"/>
      <c r="CF17" s="34">
        <v>193.81</v>
      </c>
      <c r="CG17" s="34">
        <v>123.95</v>
      </c>
      <c r="CH17" s="34">
        <v>158.88</v>
      </c>
      <c r="CI17" s="34">
        <v>18588</v>
      </c>
      <c r="CJ17" s="34">
        <v>9494.65</v>
      </c>
      <c r="CK17" s="34">
        <v>14041.33</v>
      </c>
      <c r="CL17" s="34">
        <v>208.92</v>
      </c>
      <c r="CM17" s="34">
        <v>156.87</v>
      </c>
      <c r="CN17" s="34">
        <v>184.59</v>
      </c>
      <c r="CO17" s="34">
        <v>10.68</v>
      </c>
      <c r="CP17" s="34">
        <v>1.05</v>
      </c>
    </row>
    <row r="18" spans="1:95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</row>
    <row r="19" spans="1:95" s="26" customFormat="1" ht="31.5" x14ac:dyDescent="0.25">
      <c r="A19" s="21" t="str">
        <f>"16/2"</f>
        <v>16/2</v>
      </c>
      <c r="B19" s="27" t="s">
        <v>170</v>
      </c>
      <c r="C19" s="23" t="str">
        <f>"250"</f>
        <v>250</v>
      </c>
      <c r="D19" s="23">
        <v>5.54</v>
      </c>
      <c r="E19" s="23">
        <v>0</v>
      </c>
      <c r="F19" s="23">
        <v>5.56</v>
      </c>
      <c r="G19" s="23">
        <v>5.56</v>
      </c>
      <c r="H19" s="23">
        <v>24.31</v>
      </c>
      <c r="I19" s="23">
        <v>164.05552</v>
      </c>
      <c r="J19" s="23">
        <v>0.73</v>
      </c>
      <c r="K19" s="23">
        <v>3.25</v>
      </c>
      <c r="L19" s="23">
        <v>0</v>
      </c>
      <c r="M19" s="23">
        <v>0</v>
      </c>
      <c r="N19" s="23">
        <v>3.31</v>
      </c>
      <c r="O19" s="23">
        <v>17.47</v>
      </c>
      <c r="P19" s="23">
        <v>3.53</v>
      </c>
      <c r="Q19" s="23">
        <v>0</v>
      </c>
      <c r="R19" s="23">
        <v>0</v>
      </c>
      <c r="S19" s="23">
        <v>0.18</v>
      </c>
      <c r="T19" s="23">
        <v>1.97</v>
      </c>
      <c r="U19" s="23">
        <v>204.24</v>
      </c>
      <c r="V19" s="23">
        <v>566.41999999999996</v>
      </c>
      <c r="W19" s="23">
        <v>36.44</v>
      </c>
      <c r="X19" s="23">
        <v>39.93</v>
      </c>
      <c r="Y19" s="23">
        <v>107.14</v>
      </c>
      <c r="Z19" s="23">
        <v>2.04</v>
      </c>
      <c r="AA19" s="23">
        <v>0</v>
      </c>
      <c r="AB19" s="23">
        <v>1363.05</v>
      </c>
      <c r="AC19" s="23">
        <v>252.28</v>
      </c>
      <c r="AD19" s="23">
        <v>2.4700000000000002</v>
      </c>
      <c r="AE19" s="23">
        <v>0.21</v>
      </c>
      <c r="AF19" s="23">
        <v>0.08</v>
      </c>
      <c r="AG19" s="23">
        <v>1.19</v>
      </c>
      <c r="AH19" s="23">
        <v>2.61</v>
      </c>
      <c r="AI19" s="23">
        <v>5.65</v>
      </c>
      <c r="AJ19" s="20">
        <v>0</v>
      </c>
      <c r="AK19" s="20">
        <v>218.54</v>
      </c>
      <c r="AL19" s="20">
        <v>242.43</v>
      </c>
      <c r="AM19" s="20">
        <v>359.42</v>
      </c>
      <c r="AN19" s="20">
        <v>345.21</v>
      </c>
      <c r="AO19" s="20">
        <v>47.41</v>
      </c>
      <c r="AP19" s="20">
        <v>193.06</v>
      </c>
      <c r="AQ19" s="20">
        <v>64.19</v>
      </c>
      <c r="AR19" s="20">
        <v>226.87</v>
      </c>
      <c r="AS19" s="20">
        <v>219.77</v>
      </c>
      <c r="AT19" s="20">
        <v>419.77</v>
      </c>
      <c r="AU19" s="20">
        <v>495.91</v>
      </c>
      <c r="AV19" s="20">
        <v>100.47</v>
      </c>
      <c r="AW19" s="20">
        <v>214.87</v>
      </c>
      <c r="AX19" s="20">
        <v>785.46</v>
      </c>
      <c r="AY19" s="20">
        <v>0</v>
      </c>
      <c r="AZ19" s="20">
        <v>151.41</v>
      </c>
      <c r="BA19" s="20">
        <v>184.64</v>
      </c>
      <c r="BB19" s="20">
        <v>155.82</v>
      </c>
      <c r="BC19" s="20">
        <v>58.43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0.39</v>
      </c>
      <c r="BL19" s="20">
        <v>0</v>
      </c>
      <c r="BM19" s="20">
        <v>0.22</v>
      </c>
      <c r="BN19" s="20">
        <v>0.02</v>
      </c>
      <c r="BO19" s="20">
        <v>0.03</v>
      </c>
      <c r="BP19" s="20">
        <v>0</v>
      </c>
      <c r="BQ19" s="20">
        <v>0</v>
      </c>
      <c r="BR19" s="20">
        <v>0</v>
      </c>
      <c r="BS19" s="20">
        <v>1.33</v>
      </c>
      <c r="BT19" s="20">
        <v>0</v>
      </c>
      <c r="BU19" s="20">
        <v>0</v>
      </c>
      <c r="BV19" s="20">
        <v>3.13</v>
      </c>
      <c r="BW19" s="20">
        <v>0.02</v>
      </c>
      <c r="BX19" s="20">
        <v>0</v>
      </c>
      <c r="BY19" s="20">
        <v>0</v>
      </c>
      <c r="BZ19" s="20">
        <v>0</v>
      </c>
      <c r="CA19" s="20">
        <v>0</v>
      </c>
      <c r="CB19" s="20">
        <v>241.53</v>
      </c>
      <c r="CC19" s="24"/>
      <c r="CD19" s="20">
        <v>227.18</v>
      </c>
      <c r="CE19" s="20"/>
      <c r="CF19" s="20">
        <v>22.94</v>
      </c>
      <c r="CG19" s="20">
        <v>14.82</v>
      </c>
      <c r="CH19" s="20">
        <v>18.88</v>
      </c>
      <c r="CI19" s="20">
        <v>1191.93</v>
      </c>
      <c r="CJ19" s="20">
        <v>620.13</v>
      </c>
      <c r="CK19" s="20">
        <v>906.03</v>
      </c>
      <c r="CL19" s="20">
        <v>42.51</v>
      </c>
      <c r="CM19" s="20">
        <v>21.74</v>
      </c>
      <c r="CN19" s="20">
        <v>32.119999999999997</v>
      </c>
      <c r="CO19" s="20">
        <v>0</v>
      </c>
      <c r="CP19" s="20">
        <v>0.5</v>
      </c>
      <c r="CQ19" s="28"/>
    </row>
    <row r="20" spans="1:95" s="26" customFormat="1" ht="31.5" x14ac:dyDescent="0.25">
      <c r="A20" s="21" t="str">
        <f>"46/3"</f>
        <v>46/3</v>
      </c>
      <c r="B20" s="27" t="s">
        <v>172</v>
      </c>
      <c r="C20" s="23" t="str">
        <f>"150"</f>
        <v>150</v>
      </c>
      <c r="D20" s="23">
        <v>5.3</v>
      </c>
      <c r="E20" s="23">
        <v>0.03</v>
      </c>
      <c r="F20" s="23">
        <v>2.98</v>
      </c>
      <c r="G20" s="23">
        <v>0.66</v>
      </c>
      <c r="H20" s="23">
        <v>34.11</v>
      </c>
      <c r="I20" s="23">
        <v>183.94017449999998</v>
      </c>
      <c r="J20" s="23">
        <v>1.87</v>
      </c>
      <c r="K20" s="23">
        <v>0.08</v>
      </c>
      <c r="L20" s="23">
        <v>0</v>
      </c>
      <c r="M20" s="23">
        <v>0</v>
      </c>
      <c r="N20" s="23">
        <v>0.97</v>
      </c>
      <c r="O20" s="23">
        <v>31.42</v>
      </c>
      <c r="P20" s="23">
        <v>1.72</v>
      </c>
      <c r="Q20" s="23">
        <v>0</v>
      </c>
      <c r="R20" s="23">
        <v>0</v>
      </c>
      <c r="S20" s="23">
        <v>0</v>
      </c>
      <c r="T20" s="23">
        <v>0.68</v>
      </c>
      <c r="U20" s="23">
        <v>147.26</v>
      </c>
      <c r="V20" s="23">
        <v>56.22</v>
      </c>
      <c r="W20" s="23">
        <v>10.53</v>
      </c>
      <c r="X20" s="23">
        <v>7.17</v>
      </c>
      <c r="Y20" s="23">
        <v>39.83</v>
      </c>
      <c r="Z20" s="23">
        <v>0.73</v>
      </c>
      <c r="AA20" s="23">
        <v>9</v>
      </c>
      <c r="AB20" s="23">
        <v>9</v>
      </c>
      <c r="AC20" s="23">
        <v>16.88</v>
      </c>
      <c r="AD20" s="23">
        <v>0.8</v>
      </c>
      <c r="AE20" s="23">
        <v>0.06</v>
      </c>
      <c r="AF20" s="23">
        <v>0.02</v>
      </c>
      <c r="AG20" s="23">
        <v>0.49</v>
      </c>
      <c r="AH20" s="23">
        <v>1.49</v>
      </c>
      <c r="AI20" s="23">
        <v>0</v>
      </c>
      <c r="AJ20" s="20">
        <v>0</v>
      </c>
      <c r="AK20" s="20">
        <v>229.67</v>
      </c>
      <c r="AL20" s="20">
        <v>209.98</v>
      </c>
      <c r="AM20" s="20">
        <v>393.39</v>
      </c>
      <c r="AN20" s="20">
        <v>122.87</v>
      </c>
      <c r="AO20" s="20">
        <v>74.91</v>
      </c>
      <c r="AP20" s="20">
        <v>152.19</v>
      </c>
      <c r="AQ20" s="20">
        <v>49.94</v>
      </c>
      <c r="AR20" s="20">
        <v>244.06</v>
      </c>
      <c r="AS20" s="20">
        <v>161.38999999999999</v>
      </c>
      <c r="AT20" s="20">
        <v>194.59</v>
      </c>
      <c r="AU20" s="20">
        <v>166.92</v>
      </c>
      <c r="AV20" s="20">
        <v>98.07</v>
      </c>
      <c r="AW20" s="20">
        <v>170.55</v>
      </c>
      <c r="AX20" s="20">
        <v>1497.86</v>
      </c>
      <c r="AY20" s="20">
        <v>0</v>
      </c>
      <c r="AZ20" s="20">
        <v>471.98</v>
      </c>
      <c r="BA20" s="20">
        <v>244.48</v>
      </c>
      <c r="BB20" s="20">
        <v>122.77</v>
      </c>
      <c r="BC20" s="20">
        <v>97.19</v>
      </c>
      <c r="BD20" s="20">
        <v>0.09</v>
      </c>
      <c r="BE20" s="20">
        <v>0.04</v>
      </c>
      <c r="BF20" s="20">
        <v>0.02</v>
      </c>
      <c r="BG20" s="20">
        <v>0.05</v>
      </c>
      <c r="BH20" s="20">
        <v>0.06</v>
      </c>
      <c r="BI20" s="20">
        <v>0.26</v>
      </c>
      <c r="BJ20" s="20">
        <v>0</v>
      </c>
      <c r="BK20" s="20">
        <v>0.81</v>
      </c>
      <c r="BL20" s="20">
        <v>0</v>
      </c>
      <c r="BM20" s="20">
        <v>0.23</v>
      </c>
      <c r="BN20" s="20">
        <v>0</v>
      </c>
      <c r="BO20" s="20">
        <v>0</v>
      </c>
      <c r="BP20" s="20">
        <v>0</v>
      </c>
      <c r="BQ20" s="20">
        <v>0.05</v>
      </c>
      <c r="BR20" s="20">
        <v>0.08</v>
      </c>
      <c r="BS20" s="20">
        <v>0.6</v>
      </c>
      <c r="BT20" s="20">
        <v>0</v>
      </c>
      <c r="BU20" s="20">
        <v>0</v>
      </c>
      <c r="BV20" s="20">
        <v>0.24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7.57</v>
      </c>
      <c r="CC20" s="24"/>
      <c r="CD20" s="20">
        <v>10.5</v>
      </c>
      <c r="CE20" s="20"/>
      <c r="CF20" s="20">
        <v>21.22</v>
      </c>
      <c r="CG20" s="20">
        <v>11.07</v>
      </c>
      <c r="CH20" s="20">
        <v>16.149999999999999</v>
      </c>
      <c r="CI20" s="20">
        <v>493.11</v>
      </c>
      <c r="CJ20" s="20">
        <v>487.21</v>
      </c>
      <c r="CK20" s="20">
        <v>490.16</v>
      </c>
      <c r="CL20" s="20">
        <v>12.48</v>
      </c>
      <c r="CM20" s="20">
        <v>6.35</v>
      </c>
      <c r="CN20" s="20">
        <v>9.42</v>
      </c>
      <c r="CO20" s="20">
        <v>0</v>
      </c>
      <c r="CP20" s="20">
        <v>0.38</v>
      </c>
      <c r="CQ20" s="28"/>
    </row>
    <row r="21" spans="1:95" s="26" customFormat="1" ht="31.5" x14ac:dyDescent="0.25">
      <c r="A21" s="21" t="str">
        <f>"4/7"</f>
        <v>4/7</v>
      </c>
      <c r="B21" s="27" t="s">
        <v>171</v>
      </c>
      <c r="C21" s="23" t="str">
        <f>"120"</f>
        <v>120</v>
      </c>
      <c r="D21" s="23">
        <v>14.83</v>
      </c>
      <c r="E21" s="23">
        <v>15.17</v>
      </c>
      <c r="F21" s="23">
        <v>9.91</v>
      </c>
      <c r="G21" s="23">
        <v>6.46</v>
      </c>
      <c r="H21" s="23">
        <v>5.94</v>
      </c>
      <c r="I21" s="23">
        <v>169.51919800000002</v>
      </c>
      <c r="J21" s="23">
        <v>1.61</v>
      </c>
      <c r="K21" s="23">
        <v>4.16</v>
      </c>
      <c r="L21" s="23">
        <v>0</v>
      </c>
      <c r="M21" s="23">
        <v>0</v>
      </c>
      <c r="N21" s="23">
        <v>4.79</v>
      </c>
      <c r="O21" s="23">
        <v>7.0000000000000007E-2</v>
      </c>
      <c r="P21" s="23">
        <v>1.08</v>
      </c>
      <c r="Q21" s="23">
        <v>0</v>
      </c>
      <c r="R21" s="23">
        <v>0</v>
      </c>
      <c r="S21" s="23">
        <v>0.12</v>
      </c>
      <c r="T21" s="23">
        <v>1.84</v>
      </c>
      <c r="U21" s="23">
        <v>251.76</v>
      </c>
      <c r="V21" s="23">
        <v>293.48</v>
      </c>
      <c r="W21" s="23">
        <v>26.02</v>
      </c>
      <c r="X21" s="23">
        <v>30.53</v>
      </c>
      <c r="Y21" s="23">
        <v>151.19999999999999</v>
      </c>
      <c r="Z21" s="23">
        <v>0.69</v>
      </c>
      <c r="AA21" s="23">
        <v>13.32</v>
      </c>
      <c r="AB21" s="23">
        <v>2592</v>
      </c>
      <c r="AC21" s="23">
        <v>562.20000000000005</v>
      </c>
      <c r="AD21" s="23">
        <v>4.07</v>
      </c>
      <c r="AE21" s="23">
        <v>0.12</v>
      </c>
      <c r="AF21" s="23">
        <v>0.11</v>
      </c>
      <c r="AG21" s="23">
        <v>2.91</v>
      </c>
      <c r="AH21" s="23">
        <v>6.38</v>
      </c>
      <c r="AI21" s="23">
        <v>1.53</v>
      </c>
      <c r="AJ21" s="20">
        <v>0</v>
      </c>
      <c r="AK21" s="20">
        <v>865.81</v>
      </c>
      <c r="AL21" s="20">
        <v>660.67</v>
      </c>
      <c r="AM21" s="20">
        <v>1202.04</v>
      </c>
      <c r="AN21" s="20">
        <v>1411.98</v>
      </c>
      <c r="AO21" s="20">
        <v>381.39</v>
      </c>
      <c r="AP21" s="20">
        <v>794.15</v>
      </c>
      <c r="AQ21" s="20">
        <v>151.59</v>
      </c>
      <c r="AR21" s="20">
        <v>7.87</v>
      </c>
      <c r="AS21" s="20">
        <v>12.19</v>
      </c>
      <c r="AT21" s="20">
        <v>10.43</v>
      </c>
      <c r="AU21" s="20">
        <v>34.270000000000003</v>
      </c>
      <c r="AV21" s="20">
        <v>613.63</v>
      </c>
      <c r="AW21" s="20">
        <v>7.37</v>
      </c>
      <c r="AX21" s="20">
        <v>59.67</v>
      </c>
      <c r="AY21" s="20">
        <v>0</v>
      </c>
      <c r="AZ21" s="20">
        <v>7.62</v>
      </c>
      <c r="BA21" s="20">
        <v>8.3800000000000008</v>
      </c>
      <c r="BB21" s="20">
        <v>4.99</v>
      </c>
      <c r="BC21" s="20">
        <v>3.19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0.35</v>
      </c>
      <c r="BL21" s="20">
        <v>0</v>
      </c>
      <c r="BM21" s="20">
        <v>0.23</v>
      </c>
      <c r="BN21" s="20">
        <v>0.02</v>
      </c>
      <c r="BO21" s="20">
        <v>0.04</v>
      </c>
      <c r="BP21" s="20">
        <v>0</v>
      </c>
      <c r="BQ21" s="20">
        <v>0</v>
      </c>
      <c r="BR21" s="20">
        <v>0</v>
      </c>
      <c r="BS21" s="20">
        <v>1.34</v>
      </c>
      <c r="BT21" s="20">
        <v>0</v>
      </c>
      <c r="BU21" s="20">
        <v>0</v>
      </c>
      <c r="BV21" s="20">
        <v>3.79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114.38</v>
      </c>
      <c r="CC21" s="24"/>
      <c r="CD21" s="20">
        <v>445.32</v>
      </c>
      <c r="CE21" s="20"/>
      <c r="CF21" s="20">
        <v>222.71</v>
      </c>
      <c r="CG21" s="20">
        <v>45.39</v>
      </c>
      <c r="CH21" s="20">
        <v>134.05000000000001</v>
      </c>
      <c r="CI21" s="20">
        <v>2428.2800000000002</v>
      </c>
      <c r="CJ21" s="20">
        <v>753.26</v>
      </c>
      <c r="CK21" s="20">
        <v>1590.77</v>
      </c>
      <c r="CL21" s="20">
        <v>43.59</v>
      </c>
      <c r="CM21" s="20">
        <v>25.15</v>
      </c>
      <c r="CN21" s="20">
        <v>34.369999999999997</v>
      </c>
      <c r="CO21" s="20">
        <v>2</v>
      </c>
      <c r="CP21" s="20">
        <v>0.5</v>
      </c>
      <c r="CQ21" s="28"/>
    </row>
    <row r="22" spans="1:95" s="26" customFormat="1" x14ac:dyDescent="0.25">
      <c r="A22" s="21" t="str">
        <f>"8/15"</f>
        <v>8/15</v>
      </c>
      <c r="B22" s="27" t="s">
        <v>97</v>
      </c>
      <c r="C22" s="23" t="str">
        <f>"50"</f>
        <v>50</v>
      </c>
      <c r="D22" s="23">
        <v>3.31</v>
      </c>
      <c r="E22" s="23">
        <v>0</v>
      </c>
      <c r="F22" s="23">
        <v>0.33</v>
      </c>
      <c r="G22" s="23">
        <v>0.33</v>
      </c>
      <c r="H22" s="23">
        <v>23.45</v>
      </c>
      <c r="I22" s="23">
        <v>111.95049999999999</v>
      </c>
      <c r="J22" s="23">
        <v>0</v>
      </c>
      <c r="K22" s="23">
        <v>0</v>
      </c>
      <c r="L22" s="23">
        <v>0</v>
      </c>
      <c r="M22" s="23">
        <v>0</v>
      </c>
      <c r="N22" s="23">
        <v>0.55000000000000004</v>
      </c>
      <c r="O22" s="23">
        <v>22.8</v>
      </c>
      <c r="P22" s="23">
        <v>0.1</v>
      </c>
      <c r="Q22" s="23">
        <v>0</v>
      </c>
      <c r="R22" s="23">
        <v>0</v>
      </c>
      <c r="S22" s="23">
        <v>0</v>
      </c>
      <c r="T22" s="23">
        <v>0.9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0">
        <v>0</v>
      </c>
      <c r="AK22" s="20">
        <v>159.65</v>
      </c>
      <c r="AL22" s="20">
        <v>166.17</v>
      </c>
      <c r="AM22" s="20">
        <v>254.48</v>
      </c>
      <c r="AN22" s="20">
        <v>84.39</v>
      </c>
      <c r="AO22" s="20">
        <v>50.03</v>
      </c>
      <c r="AP22" s="20">
        <v>100.05</v>
      </c>
      <c r="AQ22" s="20">
        <v>37.85</v>
      </c>
      <c r="AR22" s="20">
        <v>180.96</v>
      </c>
      <c r="AS22" s="20">
        <v>112.23</v>
      </c>
      <c r="AT22" s="20">
        <v>156.6</v>
      </c>
      <c r="AU22" s="20">
        <v>129.19999999999999</v>
      </c>
      <c r="AV22" s="20">
        <v>67.86</v>
      </c>
      <c r="AW22" s="20">
        <v>120.06</v>
      </c>
      <c r="AX22" s="20">
        <v>1003.98</v>
      </c>
      <c r="AY22" s="20">
        <v>0</v>
      </c>
      <c r="AZ22" s="20">
        <v>327.12</v>
      </c>
      <c r="BA22" s="20">
        <v>142.25</v>
      </c>
      <c r="BB22" s="20">
        <v>94.4</v>
      </c>
      <c r="BC22" s="20">
        <v>74.819999999999993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0.04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0.03</v>
      </c>
      <c r="BT22" s="20">
        <v>0</v>
      </c>
      <c r="BU22" s="20">
        <v>0</v>
      </c>
      <c r="BV22" s="20">
        <v>0.14000000000000001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19.55</v>
      </c>
      <c r="CC22" s="24"/>
      <c r="CD22" s="20">
        <v>0</v>
      </c>
      <c r="CE22" s="20"/>
      <c r="CF22" s="20">
        <v>0</v>
      </c>
      <c r="CG22" s="20">
        <v>0</v>
      </c>
      <c r="CH22" s="20">
        <v>0</v>
      </c>
      <c r="CI22" s="20">
        <v>3800</v>
      </c>
      <c r="CJ22" s="20">
        <v>1464</v>
      </c>
      <c r="CK22" s="20">
        <v>2632</v>
      </c>
      <c r="CL22" s="20">
        <v>30.4</v>
      </c>
      <c r="CM22" s="20">
        <v>30.4</v>
      </c>
      <c r="CN22" s="20">
        <v>30.4</v>
      </c>
      <c r="CO22" s="20">
        <v>0</v>
      </c>
      <c r="CP22" s="20">
        <v>0</v>
      </c>
      <c r="CQ22" s="28"/>
    </row>
    <row r="23" spans="1:95" s="26" customFormat="1" x14ac:dyDescent="0.25">
      <c r="A23" s="21" t="str">
        <f>"8/16"</f>
        <v>8/16</v>
      </c>
      <c r="B23" s="27" t="s">
        <v>106</v>
      </c>
      <c r="C23" s="23" t="str">
        <f>"60"</f>
        <v>60</v>
      </c>
      <c r="D23" s="23">
        <v>3.96</v>
      </c>
      <c r="E23" s="23">
        <v>0</v>
      </c>
      <c r="F23" s="23">
        <v>0.72</v>
      </c>
      <c r="G23" s="23">
        <v>0.72</v>
      </c>
      <c r="H23" s="23">
        <v>25.02</v>
      </c>
      <c r="I23" s="23">
        <v>116.02799999999999</v>
      </c>
      <c r="J23" s="23">
        <v>0.12</v>
      </c>
      <c r="K23" s="23">
        <v>0</v>
      </c>
      <c r="L23" s="23">
        <v>0</v>
      </c>
      <c r="M23" s="23">
        <v>0</v>
      </c>
      <c r="N23" s="23">
        <v>0.72</v>
      </c>
      <c r="O23" s="23">
        <v>19.32</v>
      </c>
      <c r="P23" s="23">
        <v>4.9800000000000004</v>
      </c>
      <c r="Q23" s="23">
        <v>0</v>
      </c>
      <c r="R23" s="23">
        <v>0</v>
      </c>
      <c r="S23" s="23">
        <v>0.6</v>
      </c>
      <c r="T23" s="23">
        <v>1.5</v>
      </c>
      <c r="U23" s="23">
        <v>366</v>
      </c>
      <c r="V23" s="23">
        <v>147</v>
      </c>
      <c r="W23" s="23">
        <v>21</v>
      </c>
      <c r="X23" s="23">
        <v>28.2</v>
      </c>
      <c r="Y23" s="23">
        <v>94.8</v>
      </c>
      <c r="Z23" s="23">
        <v>2.34</v>
      </c>
      <c r="AA23" s="23">
        <v>0</v>
      </c>
      <c r="AB23" s="23">
        <v>3</v>
      </c>
      <c r="AC23" s="23">
        <v>0.6</v>
      </c>
      <c r="AD23" s="23">
        <v>0.84</v>
      </c>
      <c r="AE23" s="23">
        <v>0.11</v>
      </c>
      <c r="AF23" s="23">
        <v>0.05</v>
      </c>
      <c r="AG23" s="23">
        <v>0.42</v>
      </c>
      <c r="AH23" s="23">
        <v>1.2</v>
      </c>
      <c r="AI23" s="23">
        <v>0</v>
      </c>
      <c r="AJ23" s="20">
        <v>0</v>
      </c>
      <c r="AK23" s="20">
        <v>193.2</v>
      </c>
      <c r="AL23" s="20">
        <v>148.80000000000001</v>
      </c>
      <c r="AM23" s="20">
        <v>256.2</v>
      </c>
      <c r="AN23" s="20">
        <v>133.80000000000001</v>
      </c>
      <c r="AO23" s="20">
        <v>55.8</v>
      </c>
      <c r="AP23" s="20">
        <v>118.8</v>
      </c>
      <c r="AQ23" s="20">
        <v>48</v>
      </c>
      <c r="AR23" s="20">
        <v>222.6</v>
      </c>
      <c r="AS23" s="20">
        <v>178.2</v>
      </c>
      <c r="AT23" s="20">
        <v>174.6</v>
      </c>
      <c r="AU23" s="20">
        <v>278.39999999999998</v>
      </c>
      <c r="AV23" s="20">
        <v>74.400000000000006</v>
      </c>
      <c r="AW23" s="20">
        <v>186</v>
      </c>
      <c r="AX23" s="20">
        <v>935.4</v>
      </c>
      <c r="AY23" s="20">
        <v>0</v>
      </c>
      <c r="AZ23" s="20">
        <v>315.60000000000002</v>
      </c>
      <c r="BA23" s="20">
        <v>174.6</v>
      </c>
      <c r="BB23" s="20">
        <v>108</v>
      </c>
      <c r="BC23" s="20">
        <v>78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0.08</v>
      </c>
      <c r="BL23" s="20">
        <v>0</v>
      </c>
      <c r="BM23" s="20">
        <v>0.01</v>
      </c>
      <c r="BN23" s="20">
        <v>0.01</v>
      </c>
      <c r="BO23" s="20">
        <v>0</v>
      </c>
      <c r="BP23" s="20">
        <v>0</v>
      </c>
      <c r="BQ23" s="20">
        <v>0</v>
      </c>
      <c r="BR23" s="20">
        <v>0.01</v>
      </c>
      <c r="BS23" s="20">
        <v>7.0000000000000007E-2</v>
      </c>
      <c r="BT23" s="20">
        <v>0</v>
      </c>
      <c r="BU23" s="20">
        <v>0</v>
      </c>
      <c r="BV23" s="20">
        <v>0.28999999999999998</v>
      </c>
      <c r="BW23" s="20">
        <v>0.05</v>
      </c>
      <c r="BX23" s="20">
        <v>0</v>
      </c>
      <c r="BY23" s="20">
        <v>0</v>
      </c>
      <c r="BZ23" s="20">
        <v>0</v>
      </c>
      <c r="CA23" s="20">
        <v>0</v>
      </c>
      <c r="CB23" s="20">
        <v>28.2</v>
      </c>
      <c r="CC23" s="24"/>
      <c r="CD23" s="20">
        <v>0.5</v>
      </c>
      <c r="CE23" s="20"/>
      <c r="CF23" s="20">
        <v>20</v>
      </c>
      <c r="CG23" s="20">
        <v>20</v>
      </c>
      <c r="CH23" s="20">
        <v>20</v>
      </c>
      <c r="CI23" s="20">
        <v>3800</v>
      </c>
      <c r="CJ23" s="20">
        <v>1464</v>
      </c>
      <c r="CK23" s="20">
        <v>2632</v>
      </c>
      <c r="CL23" s="20">
        <v>38</v>
      </c>
      <c r="CM23" s="20">
        <v>31.6</v>
      </c>
      <c r="CN23" s="20">
        <v>34.799999999999997</v>
      </c>
      <c r="CO23" s="20">
        <v>0</v>
      </c>
      <c r="CP23" s="20">
        <v>0</v>
      </c>
      <c r="CQ23" s="28"/>
    </row>
    <row r="24" spans="1:95" s="26" customFormat="1" x14ac:dyDescent="0.25">
      <c r="A24" s="21" t="str">
        <f>"7/10"</f>
        <v>7/10</v>
      </c>
      <c r="B24" s="27" t="s">
        <v>110</v>
      </c>
      <c r="C24" s="23" t="str">
        <f>"200"</f>
        <v>200</v>
      </c>
      <c r="D24" s="23">
        <v>0.16</v>
      </c>
      <c r="E24" s="23">
        <v>0</v>
      </c>
      <c r="F24" s="23">
        <v>0.04</v>
      </c>
      <c r="G24" s="23">
        <v>0.04</v>
      </c>
      <c r="H24" s="23">
        <v>12.2</v>
      </c>
      <c r="I24" s="23">
        <v>47.687819999999995</v>
      </c>
      <c r="J24" s="23">
        <v>0</v>
      </c>
      <c r="K24" s="23">
        <v>0</v>
      </c>
      <c r="L24" s="23">
        <v>0</v>
      </c>
      <c r="M24" s="23">
        <v>0</v>
      </c>
      <c r="N24" s="23">
        <v>11.84</v>
      </c>
      <c r="O24" s="23">
        <v>0.02</v>
      </c>
      <c r="P24" s="23">
        <v>0.34</v>
      </c>
      <c r="Q24" s="23">
        <v>0</v>
      </c>
      <c r="R24" s="23">
        <v>0</v>
      </c>
      <c r="S24" s="23">
        <v>0.32</v>
      </c>
      <c r="T24" s="23">
        <v>0.13</v>
      </c>
      <c r="U24" s="23">
        <v>4.0599999999999996</v>
      </c>
      <c r="V24" s="23">
        <v>50.99</v>
      </c>
      <c r="W24" s="23">
        <v>7.47</v>
      </c>
      <c r="X24" s="23">
        <v>4.9400000000000004</v>
      </c>
      <c r="Y24" s="23">
        <v>5.58</v>
      </c>
      <c r="Z24" s="23">
        <v>0.13</v>
      </c>
      <c r="AA24" s="23">
        <v>0</v>
      </c>
      <c r="AB24" s="23">
        <v>18</v>
      </c>
      <c r="AC24" s="23">
        <v>3.4</v>
      </c>
      <c r="AD24" s="23">
        <v>0.06</v>
      </c>
      <c r="AE24" s="23">
        <v>0.01</v>
      </c>
      <c r="AF24" s="23">
        <v>0.01</v>
      </c>
      <c r="AG24" s="23">
        <v>7.0000000000000007E-2</v>
      </c>
      <c r="AH24" s="23">
        <v>0.1</v>
      </c>
      <c r="AI24" s="23">
        <v>1.2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226.89</v>
      </c>
      <c r="CC24" s="24"/>
      <c r="CD24" s="20">
        <v>3</v>
      </c>
      <c r="CE24" s="20"/>
      <c r="CF24" s="20">
        <v>4.79</v>
      </c>
      <c r="CG24" s="20">
        <v>4.79</v>
      </c>
      <c r="CH24" s="20">
        <v>4.79</v>
      </c>
      <c r="CI24" s="20">
        <v>545</v>
      </c>
      <c r="CJ24" s="20">
        <v>208.6</v>
      </c>
      <c r="CK24" s="20">
        <v>376.8</v>
      </c>
      <c r="CL24" s="20">
        <v>50.96</v>
      </c>
      <c r="CM24" s="20">
        <v>30.26</v>
      </c>
      <c r="CN24" s="20">
        <v>40.61</v>
      </c>
      <c r="CO24" s="20">
        <v>10</v>
      </c>
      <c r="CP24" s="20">
        <v>0</v>
      </c>
      <c r="CQ24" s="28"/>
    </row>
    <row r="25" spans="1:95" s="20" customFormat="1" ht="47.25" x14ac:dyDescent="0.25">
      <c r="A25" s="21" t="str">
        <f>"16/1"</f>
        <v>16/1</v>
      </c>
      <c r="B25" s="27" t="s">
        <v>173</v>
      </c>
      <c r="C25" s="23" t="str">
        <f>"100"</f>
        <v>100</v>
      </c>
      <c r="D25" s="23">
        <v>1.17</v>
      </c>
      <c r="E25" s="23">
        <v>0</v>
      </c>
      <c r="F25" s="23">
        <v>5.96</v>
      </c>
      <c r="G25" s="23">
        <v>5.96</v>
      </c>
      <c r="H25" s="23">
        <v>11.32</v>
      </c>
      <c r="I25" s="23">
        <v>98.34966399999999</v>
      </c>
      <c r="J25" s="23">
        <v>0.75</v>
      </c>
      <c r="K25" s="23">
        <v>3.9</v>
      </c>
      <c r="L25" s="23">
        <v>0</v>
      </c>
      <c r="M25" s="23">
        <v>0</v>
      </c>
      <c r="N25" s="23">
        <v>8.9700000000000006</v>
      </c>
      <c r="O25" s="23">
        <v>0.18</v>
      </c>
      <c r="P25" s="23">
        <v>2.16</v>
      </c>
      <c r="Q25" s="23">
        <v>0</v>
      </c>
      <c r="R25" s="23">
        <v>0</v>
      </c>
      <c r="S25" s="23">
        <v>0.27</v>
      </c>
      <c r="T25" s="23">
        <v>0.9</v>
      </c>
      <c r="U25" s="23">
        <v>18.96</v>
      </c>
      <c r="V25" s="23">
        <v>180.41</v>
      </c>
      <c r="W25" s="23">
        <v>24.43</v>
      </c>
      <c r="X25" s="23">
        <v>34.26</v>
      </c>
      <c r="Y25" s="23">
        <v>49.71</v>
      </c>
      <c r="Z25" s="23">
        <v>0.64</v>
      </c>
      <c r="AA25" s="23">
        <v>0</v>
      </c>
      <c r="AB25" s="23">
        <v>10819.2</v>
      </c>
      <c r="AC25" s="23">
        <v>1840</v>
      </c>
      <c r="AD25" s="23">
        <v>3.01</v>
      </c>
      <c r="AE25" s="23">
        <v>0.05</v>
      </c>
      <c r="AF25" s="23">
        <v>0.06</v>
      </c>
      <c r="AG25" s="23">
        <v>0.9</v>
      </c>
      <c r="AH25" s="23">
        <v>1.01</v>
      </c>
      <c r="AI25" s="23">
        <v>4.51</v>
      </c>
      <c r="AJ25" s="20">
        <v>0</v>
      </c>
      <c r="AK25" s="20">
        <v>38.770000000000003</v>
      </c>
      <c r="AL25" s="20">
        <v>31.56</v>
      </c>
      <c r="AM25" s="20">
        <v>39.67</v>
      </c>
      <c r="AN25" s="20">
        <v>34.26</v>
      </c>
      <c r="AO25" s="20">
        <v>8.11</v>
      </c>
      <c r="AP25" s="20">
        <v>28.85</v>
      </c>
      <c r="AQ25" s="20">
        <v>7.21</v>
      </c>
      <c r="AR25" s="20">
        <v>27.95</v>
      </c>
      <c r="AS25" s="20">
        <v>43.28</v>
      </c>
      <c r="AT25" s="20">
        <v>36.97</v>
      </c>
      <c r="AU25" s="20">
        <v>121.72</v>
      </c>
      <c r="AV25" s="20">
        <v>12.62</v>
      </c>
      <c r="AW25" s="20">
        <v>26.15</v>
      </c>
      <c r="AX25" s="20">
        <v>211.88</v>
      </c>
      <c r="AY25" s="20">
        <v>0</v>
      </c>
      <c r="AZ25" s="20">
        <v>27.05</v>
      </c>
      <c r="BA25" s="20">
        <v>29.75</v>
      </c>
      <c r="BB25" s="20">
        <v>16.23</v>
      </c>
      <c r="BC25" s="20">
        <v>10.82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0.36</v>
      </c>
      <c r="BL25" s="20">
        <v>0</v>
      </c>
      <c r="BM25" s="20">
        <v>0.24</v>
      </c>
      <c r="BN25" s="20">
        <v>0.02</v>
      </c>
      <c r="BO25" s="20">
        <v>0.04</v>
      </c>
      <c r="BP25" s="20">
        <v>0</v>
      </c>
      <c r="BQ25" s="20">
        <v>0</v>
      </c>
      <c r="BR25" s="20">
        <v>0</v>
      </c>
      <c r="BS25" s="20">
        <v>1.39</v>
      </c>
      <c r="BT25" s="20">
        <v>0</v>
      </c>
      <c r="BU25" s="20">
        <v>0</v>
      </c>
      <c r="BV25" s="20">
        <v>3.47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80.97</v>
      </c>
      <c r="CC25" s="24"/>
      <c r="CD25" s="20">
        <v>1803.2</v>
      </c>
      <c r="CF25" s="20">
        <v>4.9000000000000004</v>
      </c>
      <c r="CG25" s="20">
        <v>4.72</v>
      </c>
      <c r="CH25" s="20">
        <v>4.8099999999999996</v>
      </c>
      <c r="CI25" s="20">
        <v>819.5</v>
      </c>
      <c r="CJ25" s="20">
        <v>194.92</v>
      </c>
      <c r="CK25" s="20">
        <v>507.21</v>
      </c>
      <c r="CL25" s="20">
        <v>4.3099999999999996</v>
      </c>
      <c r="CM25" s="20">
        <v>2.52</v>
      </c>
      <c r="CN25" s="20">
        <v>3.41</v>
      </c>
      <c r="CO25" s="20">
        <v>3</v>
      </c>
      <c r="CP25" s="20">
        <v>0</v>
      </c>
      <c r="CQ25" s="29"/>
    </row>
    <row r="26" spans="1:95" s="30" customFormat="1" x14ac:dyDescent="0.25">
      <c r="A26" s="31"/>
      <c r="B26" s="32" t="s">
        <v>112</v>
      </c>
      <c r="C26" s="33"/>
      <c r="D26" s="33">
        <v>34.26</v>
      </c>
      <c r="E26" s="33">
        <v>15.2</v>
      </c>
      <c r="F26" s="33">
        <v>25.51</v>
      </c>
      <c r="G26" s="33">
        <v>19.739999999999998</v>
      </c>
      <c r="H26" s="33">
        <v>136.35</v>
      </c>
      <c r="I26" s="33">
        <v>891.53</v>
      </c>
      <c r="J26" s="33">
        <v>5.08</v>
      </c>
      <c r="K26" s="33">
        <v>11.39</v>
      </c>
      <c r="L26" s="33">
        <v>0</v>
      </c>
      <c r="M26" s="33">
        <v>0</v>
      </c>
      <c r="N26" s="33">
        <v>31.16</v>
      </c>
      <c r="O26" s="33">
        <v>91.27</v>
      </c>
      <c r="P26" s="33">
        <v>13.91</v>
      </c>
      <c r="Q26" s="33">
        <v>0</v>
      </c>
      <c r="R26" s="33">
        <v>0</v>
      </c>
      <c r="S26" s="33">
        <v>1.49</v>
      </c>
      <c r="T26" s="33">
        <v>7.93</v>
      </c>
      <c r="U26" s="33">
        <v>992.27</v>
      </c>
      <c r="V26" s="33">
        <v>1294.52</v>
      </c>
      <c r="W26" s="33">
        <v>125.89</v>
      </c>
      <c r="X26" s="33">
        <v>145.03</v>
      </c>
      <c r="Y26" s="33">
        <v>448.25</v>
      </c>
      <c r="Z26" s="33">
        <v>6.57</v>
      </c>
      <c r="AA26" s="33">
        <v>22.32</v>
      </c>
      <c r="AB26" s="33">
        <v>14804.25</v>
      </c>
      <c r="AC26" s="33">
        <v>2675.35</v>
      </c>
      <c r="AD26" s="33">
        <v>11.25</v>
      </c>
      <c r="AE26" s="33">
        <v>0.56999999999999995</v>
      </c>
      <c r="AF26" s="33">
        <v>0.33</v>
      </c>
      <c r="AG26" s="33">
        <v>5.98</v>
      </c>
      <c r="AH26" s="33">
        <v>12.79</v>
      </c>
      <c r="AI26" s="33">
        <v>12.88</v>
      </c>
      <c r="AJ26" s="34">
        <v>0</v>
      </c>
      <c r="AK26" s="34">
        <v>1705.64</v>
      </c>
      <c r="AL26" s="34">
        <v>1459.61</v>
      </c>
      <c r="AM26" s="34">
        <v>2505.1999999999998</v>
      </c>
      <c r="AN26" s="34">
        <v>2132.52</v>
      </c>
      <c r="AO26" s="34">
        <v>617.64</v>
      </c>
      <c r="AP26" s="34">
        <v>1387.11</v>
      </c>
      <c r="AQ26" s="34">
        <v>358.77</v>
      </c>
      <c r="AR26" s="34">
        <v>910.31</v>
      </c>
      <c r="AS26" s="34">
        <v>727.05</v>
      </c>
      <c r="AT26" s="34">
        <v>992.97</v>
      </c>
      <c r="AU26" s="34">
        <v>1226.42</v>
      </c>
      <c r="AV26" s="34">
        <v>967.05</v>
      </c>
      <c r="AW26" s="34">
        <v>725</v>
      </c>
      <c r="AX26" s="34">
        <v>4494.25</v>
      </c>
      <c r="AY26" s="34">
        <v>0</v>
      </c>
      <c r="AZ26" s="34">
        <v>1300.79</v>
      </c>
      <c r="BA26" s="34">
        <v>784.09</v>
      </c>
      <c r="BB26" s="34">
        <v>502.21</v>
      </c>
      <c r="BC26" s="34">
        <v>322.45</v>
      </c>
      <c r="BD26" s="34">
        <v>0.09</v>
      </c>
      <c r="BE26" s="34">
        <v>0.04</v>
      </c>
      <c r="BF26" s="34">
        <v>0.02</v>
      </c>
      <c r="BG26" s="34">
        <v>0.05</v>
      </c>
      <c r="BH26" s="34">
        <v>0.06</v>
      </c>
      <c r="BI26" s="34">
        <v>0.26</v>
      </c>
      <c r="BJ26" s="34">
        <v>0</v>
      </c>
      <c r="BK26" s="34">
        <v>2.04</v>
      </c>
      <c r="BL26" s="34">
        <v>0</v>
      </c>
      <c r="BM26" s="34">
        <v>0.93</v>
      </c>
      <c r="BN26" s="34">
        <v>0.06</v>
      </c>
      <c r="BO26" s="34">
        <v>0.11</v>
      </c>
      <c r="BP26" s="34">
        <v>0</v>
      </c>
      <c r="BQ26" s="34">
        <v>0.05</v>
      </c>
      <c r="BR26" s="34">
        <v>0.09</v>
      </c>
      <c r="BS26" s="34">
        <v>4.76</v>
      </c>
      <c r="BT26" s="34">
        <v>0</v>
      </c>
      <c r="BU26" s="34">
        <v>0</v>
      </c>
      <c r="BV26" s="34">
        <v>11.05</v>
      </c>
      <c r="BW26" s="34">
        <v>0.09</v>
      </c>
      <c r="BX26" s="34">
        <v>0</v>
      </c>
      <c r="BY26" s="34">
        <v>0</v>
      </c>
      <c r="BZ26" s="34">
        <v>0</v>
      </c>
      <c r="CA26" s="34">
        <v>0</v>
      </c>
      <c r="CB26" s="34">
        <v>719.09</v>
      </c>
      <c r="CC26" s="25">
        <f>$I$26/$I$27*100</f>
        <v>61.810076471363104</v>
      </c>
      <c r="CD26" s="34">
        <v>2489.6999999999998</v>
      </c>
      <c r="CE26" s="34"/>
      <c r="CF26" s="34">
        <v>296.55</v>
      </c>
      <c r="CG26" s="34">
        <v>100.78</v>
      </c>
      <c r="CH26" s="34">
        <v>198.66</v>
      </c>
      <c r="CI26" s="34">
        <v>13077.81</v>
      </c>
      <c r="CJ26" s="34">
        <v>5192.1099999999997</v>
      </c>
      <c r="CK26" s="34">
        <v>9134.9599999999991</v>
      </c>
      <c r="CL26" s="34">
        <v>222.25</v>
      </c>
      <c r="CM26" s="34">
        <v>148.01</v>
      </c>
      <c r="CN26" s="34">
        <v>185.13</v>
      </c>
      <c r="CO26" s="34">
        <v>15</v>
      </c>
      <c r="CP26" s="34">
        <v>1.38</v>
      </c>
    </row>
    <row r="27" spans="1:95" s="30" customFormat="1" x14ac:dyDescent="0.25">
      <c r="A27" s="31"/>
      <c r="B27" s="32" t="s">
        <v>117</v>
      </c>
      <c r="C27" s="33"/>
      <c r="D27" s="33">
        <v>50.05</v>
      </c>
      <c r="E27" s="33">
        <v>23.3</v>
      </c>
      <c r="F27" s="33">
        <v>43.23</v>
      </c>
      <c r="G27" s="33">
        <v>30.8</v>
      </c>
      <c r="H27" s="33">
        <v>219.34</v>
      </c>
      <c r="I27" s="33">
        <v>1442.37</v>
      </c>
      <c r="J27" s="33">
        <v>8.51</v>
      </c>
      <c r="K27" s="33">
        <v>17.760000000000002</v>
      </c>
      <c r="L27" s="33">
        <v>0</v>
      </c>
      <c r="M27" s="33">
        <v>0</v>
      </c>
      <c r="N27" s="33">
        <v>51.51</v>
      </c>
      <c r="O27" s="33">
        <v>149.52000000000001</v>
      </c>
      <c r="P27" s="33">
        <v>18.32</v>
      </c>
      <c r="Q27" s="33">
        <v>0</v>
      </c>
      <c r="R27" s="33">
        <v>0</v>
      </c>
      <c r="S27" s="33">
        <v>2.57</v>
      </c>
      <c r="T27" s="33">
        <v>10.8</v>
      </c>
      <c r="U27" s="33">
        <v>1514.77</v>
      </c>
      <c r="V27" s="33">
        <v>1754.16</v>
      </c>
      <c r="W27" s="33">
        <v>191.31</v>
      </c>
      <c r="X27" s="33">
        <v>190.14</v>
      </c>
      <c r="Y27" s="33">
        <v>675.02</v>
      </c>
      <c r="Z27" s="33">
        <v>11.24</v>
      </c>
      <c r="AA27" s="33">
        <v>176.91</v>
      </c>
      <c r="AB27" s="33">
        <v>14872.13</v>
      </c>
      <c r="AC27" s="33">
        <v>2844.4</v>
      </c>
      <c r="AD27" s="33">
        <v>16.86</v>
      </c>
      <c r="AE27" s="33">
        <v>0.72</v>
      </c>
      <c r="AF27" s="33">
        <v>0.65</v>
      </c>
      <c r="AG27" s="33">
        <v>7.4</v>
      </c>
      <c r="AH27" s="33">
        <v>18.12</v>
      </c>
      <c r="AI27" s="33">
        <v>23.67</v>
      </c>
      <c r="AJ27" s="34">
        <v>0</v>
      </c>
      <c r="AK27" s="34">
        <v>2579.25</v>
      </c>
      <c r="AL27" s="34">
        <v>2168.0700000000002</v>
      </c>
      <c r="AM27" s="34">
        <v>3795.78</v>
      </c>
      <c r="AN27" s="34">
        <v>2940.79</v>
      </c>
      <c r="AO27" s="34">
        <v>1020.88</v>
      </c>
      <c r="AP27" s="34">
        <v>2012.53</v>
      </c>
      <c r="AQ27" s="34">
        <v>575.25</v>
      </c>
      <c r="AR27" s="34">
        <v>1692.69</v>
      </c>
      <c r="AS27" s="34">
        <v>1500.29</v>
      </c>
      <c r="AT27" s="34">
        <v>1892.32</v>
      </c>
      <c r="AU27" s="34">
        <v>2466.81</v>
      </c>
      <c r="AV27" s="34">
        <v>1345.1</v>
      </c>
      <c r="AW27" s="34">
        <v>1283.96</v>
      </c>
      <c r="AX27" s="34">
        <v>7347.23</v>
      </c>
      <c r="AY27" s="34">
        <v>10.44</v>
      </c>
      <c r="AZ27" s="34">
        <v>2074.92</v>
      </c>
      <c r="BA27" s="34">
        <v>1721.56</v>
      </c>
      <c r="BB27" s="34">
        <v>1040.08</v>
      </c>
      <c r="BC27" s="34">
        <v>651.41</v>
      </c>
      <c r="BD27" s="34">
        <v>0.09</v>
      </c>
      <c r="BE27" s="34">
        <v>0.04</v>
      </c>
      <c r="BF27" s="34">
        <v>0.02</v>
      </c>
      <c r="BG27" s="34">
        <v>0.05</v>
      </c>
      <c r="BH27" s="34">
        <v>0.06</v>
      </c>
      <c r="BI27" s="34">
        <v>0.27</v>
      </c>
      <c r="BJ27" s="34">
        <v>0</v>
      </c>
      <c r="BK27" s="34">
        <v>2.74</v>
      </c>
      <c r="BL27" s="34">
        <v>0</v>
      </c>
      <c r="BM27" s="34">
        <v>1.33</v>
      </c>
      <c r="BN27" s="34">
        <v>0.09</v>
      </c>
      <c r="BO27" s="34">
        <v>0.18</v>
      </c>
      <c r="BP27" s="34">
        <v>0</v>
      </c>
      <c r="BQ27" s="34">
        <v>0.05</v>
      </c>
      <c r="BR27" s="34">
        <v>0.1</v>
      </c>
      <c r="BS27" s="34">
        <v>7.12</v>
      </c>
      <c r="BT27" s="34">
        <v>0</v>
      </c>
      <c r="BU27" s="34">
        <v>0</v>
      </c>
      <c r="BV27" s="34">
        <v>17.04</v>
      </c>
      <c r="BW27" s="34">
        <v>0.1</v>
      </c>
      <c r="BX27" s="34">
        <v>0</v>
      </c>
      <c r="BY27" s="34">
        <v>0</v>
      </c>
      <c r="BZ27" s="34">
        <v>0</v>
      </c>
      <c r="CA27" s="34">
        <v>0</v>
      </c>
      <c r="CB27" s="34">
        <v>1261.4100000000001</v>
      </c>
      <c r="CC27" s="25"/>
      <c r="CD27" s="34">
        <v>2655.6</v>
      </c>
      <c r="CE27" s="34"/>
      <c r="CF27" s="34">
        <v>490.36</v>
      </c>
      <c r="CG27" s="34">
        <v>224.73</v>
      </c>
      <c r="CH27" s="34">
        <v>357.55</v>
      </c>
      <c r="CI27" s="34">
        <v>31665.81</v>
      </c>
      <c r="CJ27" s="34">
        <v>14686.77</v>
      </c>
      <c r="CK27" s="34">
        <v>23176.29</v>
      </c>
      <c r="CL27" s="34">
        <v>431.18</v>
      </c>
      <c r="CM27" s="34">
        <v>304.88</v>
      </c>
      <c r="CN27" s="34">
        <v>369.72</v>
      </c>
      <c r="CO27" s="34">
        <v>25.68</v>
      </c>
      <c r="CP27" s="34">
        <v>2.4300000000000002</v>
      </c>
    </row>
    <row r="28" spans="1:95" ht="47.25" x14ac:dyDescent="0.25">
      <c r="A28" s="21"/>
      <c r="B28" s="27" t="s">
        <v>188</v>
      </c>
      <c r="C28" s="23"/>
      <c r="D28" s="23">
        <v>46.2</v>
      </c>
      <c r="E28" s="23">
        <v>0</v>
      </c>
      <c r="F28" s="23">
        <v>47.4</v>
      </c>
      <c r="G28" s="23">
        <v>0</v>
      </c>
      <c r="H28" s="23">
        <v>201</v>
      </c>
      <c r="I28" s="23">
        <v>1410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420</v>
      </c>
      <c r="AD28" s="23">
        <v>0</v>
      </c>
      <c r="AE28" s="23">
        <v>0.72</v>
      </c>
      <c r="AF28" s="23">
        <v>0.84</v>
      </c>
      <c r="AG28" s="23"/>
      <c r="AH28" s="23"/>
      <c r="AI28" s="23">
        <v>36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0"/>
      <c r="CE28" s="20"/>
      <c r="CF28" s="20"/>
      <c r="CG28" s="20"/>
      <c r="CH28" s="20">
        <v>0</v>
      </c>
      <c r="CI28" s="20"/>
      <c r="CJ28" s="20"/>
      <c r="CK28" s="20">
        <v>0</v>
      </c>
      <c r="CL28" s="20"/>
      <c r="CM28" s="20"/>
      <c r="CN28" s="20">
        <v>0</v>
      </c>
      <c r="CO28" s="20"/>
      <c r="CP28" s="20"/>
    </row>
    <row r="29" spans="1:95" x14ac:dyDescent="0.25">
      <c r="A29" s="21"/>
      <c r="B29" s="27" t="s">
        <v>119</v>
      </c>
      <c r="C29" s="23"/>
      <c r="D29" s="23">
        <f t="shared" ref="D29:I29" si="0">D27-D28</f>
        <v>3.8499999999999943</v>
      </c>
      <c r="E29" s="23">
        <f t="shared" si="0"/>
        <v>23.3</v>
      </c>
      <c r="F29" s="23">
        <f t="shared" si="0"/>
        <v>-4.1700000000000017</v>
      </c>
      <c r="G29" s="23">
        <f t="shared" si="0"/>
        <v>30.8</v>
      </c>
      <c r="H29" s="23">
        <f t="shared" si="0"/>
        <v>18.340000000000003</v>
      </c>
      <c r="I29" s="23">
        <f t="shared" si="0"/>
        <v>32.369999999999891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ref="V29:AF29" si="1">V27-V28</f>
        <v>1754.16</v>
      </c>
      <c r="W29" s="23">
        <f t="shared" si="1"/>
        <v>191.31</v>
      </c>
      <c r="X29" s="23">
        <f t="shared" si="1"/>
        <v>190.14</v>
      </c>
      <c r="Y29" s="23">
        <f t="shared" si="1"/>
        <v>675.02</v>
      </c>
      <c r="Z29" s="23">
        <f t="shared" si="1"/>
        <v>11.24</v>
      </c>
      <c r="AA29" s="23">
        <f t="shared" si="1"/>
        <v>176.91</v>
      </c>
      <c r="AB29" s="23">
        <f t="shared" si="1"/>
        <v>14872.13</v>
      </c>
      <c r="AC29" s="23">
        <f t="shared" si="1"/>
        <v>2424.4</v>
      </c>
      <c r="AD29" s="23">
        <f t="shared" si="1"/>
        <v>16.86</v>
      </c>
      <c r="AE29" s="23">
        <f t="shared" si="1"/>
        <v>0</v>
      </c>
      <c r="AF29" s="23">
        <f t="shared" si="1"/>
        <v>-0.18999999999999995</v>
      </c>
      <c r="AG29" s="23"/>
      <c r="AH29" s="23"/>
      <c r="AI29" s="23">
        <f>AI27-AI28</f>
        <v>-12.329999999999998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0"/>
      <c r="CE29" s="20"/>
      <c r="CF29" s="20"/>
      <c r="CG29" s="20"/>
      <c r="CH29" s="20">
        <f>CH27-CH28</f>
        <v>357.55</v>
      </c>
      <c r="CI29" s="20"/>
      <c r="CJ29" s="20"/>
      <c r="CK29" s="20">
        <f>CK27-CK28</f>
        <v>23176.29</v>
      </c>
      <c r="CL29" s="20"/>
      <c r="CM29" s="20"/>
      <c r="CN29" s="20">
        <f>CN27-CN28</f>
        <v>369.72</v>
      </c>
      <c r="CO29" s="20"/>
      <c r="CP29" s="20"/>
    </row>
    <row r="30" spans="1:95" ht="31.5" x14ac:dyDescent="0.25">
      <c r="A30" s="21"/>
      <c r="B30" s="27" t="s">
        <v>120</v>
      </c>
      <c r="C30" s="23"/>
      <c r="D30" s="23">
        <v>14</v>
      </c>
      <c r="E30" s="23"/>
      <c r="F30" s="23">
        <v>28</v>
      </c>
      <c r="G30" s="23"/>
      <c r="H30" s="23">
        <v>58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</row>
  </sheetData>
  <mergeCells count="26">
    <mergeCell ref="AI8:AI9"/>
    <mergeCell ref="CF8:CF9"/>
    <mergeCell ref="CG8:CG9"/>
    <mergeCell ref="CH8:CH9"/>
    <mergeCell ref="CN8:CN9"/>
    <mergeCell ref="CI8:CI9"/>
    <mergeCell ref="CJ8:CJ9"/>
    <mergeCell ref="CK8:CK9"/>
    <mergeCell ref="CL8:CL9"/>
    <mergeCell ref="CM8:CM9"/>
    <mergeCell ref="CP8:CP9"/>
    <mergeCell ref="A2:CC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C8:CC9"/>
    <mergeCell ref="CD8:CD9"/>
    <mergeCell ref="CO8:CO9"/>
    <mergeCell ref="H6:CC6"/>
    <mergeCell ref="CE8:CE9"/>
  </mergeCells>
  <pageMargins left="0.59055118110236227" right="0.39370078740157483" top="0.78740157480314965" bottom="0.78740157480314965" header="0.31496062992125984" footer="0.31496062992125984"/>
  <pageSetup paperSize="9" scale="89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IU29"/>
  <sheetViews>
    <sheetView workbookViewId="0">
      <selection activeCell="CP18" sqref="CP1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"4 сентября 2023 г."</f>
        <v>4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(24)'!B3&lt;&gt;"",'Dop (24)'!B3,"")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63" x14ac:dyDescent="0.25">
      <c r="A13" s="21" t="str">
        <f>"2/6-1"</f>
        <v>2/6-1</v>
      </c>
      <c r="B13" s="27" t="s">
        <v>197</v>
      </c>
      <c r="C13" s="23" t="str">
        <f>"200"</f>
        <v>200</v>
      </c>
      <c r="D13" s="23">
        <v>17.91</v>
      </c>
      <c r="E13" s="23">
        <v>19.05</v>
      </c>
      <c r="F13" s="23">
        <v>21.33</v>
      </c>
      <c r="G13" s="23">
        <v>6.99</v>
      </c>
      <c r="H13" s="23">
        <v>0.96</v>
      </c>
      <c r="I13" s="23">
        <v>267.26346000000001</v>
      </c>
      <c r="J13" s="23">
        <v>5.38</v>
      </c>
      <c r="K13" s="23">
        <v>4.55</v>
      </c>
      <c r="L13" s="23">
        <v>0</v>
      </c>
      <c r="M13" s="23">
        <v>0</v>
      </c>
      <c r="N13" s="23">
        <v>0.96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2.5</v>
      </c>
      <c r="U13" s="23">
        <v>588.1</v>
      </c>
      <c r="V13" s="23">
        <v>184.88</v>
      </c>
      <c r="W13" s="23">
        <v>75.84</v>
      </c>
      <c r="X13" s="23">
        <v>15.85</v>
      </c>
      <c r="Y13" s="23">
        <v>251.33</v>
      </c>
      <c r="Z13" s="23">
        <v>3.29</v>
      </c>
      <c r="AA13" s="23">
        <v>225</v>
      </c>
      <c r="AB13" s="23">
        <v>72</v>
      </c>
      <c r="AC13" s="23">
        <v>390</v>
      </c>
      <c r="AD13" s="23">
        <v>3.98</v>
      </c>
      <c r="AE13" s="23">
        <v>0.08</v>
      </c>
      <c r="AF13" s="23">
        <v>0.53</v>
      </c>
      <c r="AG13" s="23">
        <v>0.24</v>
      </c>
      <c r="AH13" s="23">
        <v>5.4</v>
      </c>
      <c r="AI13" s="23">
        <v>0</v>
      </c>
      <c r="AJ13" s="20">
        <v>0</v>
      </c>
      <c r="AK13" s="20">
        <v>1088.52</v>
      </c>
      <c r="AL13" s="20">
        <v>841.77</v>
      </c>
      <c r="AM13" s="20">
        <v>1524.21</v>
      </c>
      <c r="AN13" s="20">
        <v>1273.23</v>
      </c>
      <c r="AO13" s="20">
        <v>597.84</v>
      </c>
      <c r="AP13" s="20">
        <v>860.1</v>
      </c>
      <c r="AQ13" s="20">
        <v>287.64</v>
      </c>
      <c r="AR13" s="20">
        <v>919.32</v>
      </c>
      <c r="AS13" s="20">
        <v>1001.1</v>
      </c>
      <c r="AT13" s="20">
        <v>1109.67</v>
      </c>
      <c r="AU13" s="20">
        <v>1732.89</v>
      </c>
      <c r="AV13" s="20">
        <v>479.4</v>
      </c>
      <c r="AW13" s="20">
        <v>586.55999999999995</v>
      </c>
      <c r="AX13" s="20">
        <v>2499.9299999999998</v>
      </c>
      <c r="AY13" s="20">
        <v>19.739999999999998</v>
      </c>
      <c r="AZ13" s="20">
        <v>558.36</v>
      </c>
      <c r="BA13" s="20">
        <v>1308.48</v>
      </c>
      <c r="BB13" s="20">
        <v>671.16</v>
      </c>
      <c r="BC13" s="20">
        <v>413.13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0.38</v>
      </c>
      <c r="BL13" s="20">
        <v>0</v>
      </c>
      <c r="BM13" s="20">
        <v>0.25</v>
      </c>
      <c r="BN13" s="20">
        <v>0.02</v>
      </c>
      <c r="BO13" s="20">
        <v>0.04</v>
      </c>
      <c r="BP13" s="20">
        <v>0</v>
      </c>
      <c r="BQ13" s="20">
        <v>0</v>
      </c>
      <c r="BR13" s="20">
        <v>0</v>
      </c>
      <c r="BS13" s="20">
        <v>1.46</v>
      </c>
      <c r="BT13" s="20">
        <v>0</v>
      </c>
      <c r="BU13" s="20">
        <v>0</v>
      </c>
      <c r="BV13" s="20">
        <v>4.13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166.16</v>
      </c>
      <c r="CC13" s="24"/>
      <c r="CD13" s="24"/>
      <c r="CE13" s="20">
        <v>237</v>
      </c>
      <c r="CF13" s="20"/>
      <c r="CG13" s="20">
        <v>37.5</v>
      </c>
      <c r="CH13" s="20">
        <v>24.8</v>
      </c>
      <c r="CI13" s="20">
        <v>31.15</v>
      </c>
      <c r="CJ13" s="20">
        <v>2486.67</v>
      </c>
      <c r="CK13" s="20">
        <v>1576.72</v>
      </c>
      <c r="CL13" s="20">
        <v>2031.69</v>
      </c>
      <c r="CM13" s="20">
        <v>13.5</v>
      </c>
      <c r="CN13" s="20">
        <v>8.77</v>
      </c>
      <c r="CO13" s="20">
        <v>11.13</v>
      </c>
      <c r="CP13" s="20">
        <v>0</v>
      </c>
      <c r="CQ13" s="20">
        <v>1</v>
      </c>
      <c r="CR13" s="28"/>
    </row>
    <row r="14" spans="1:96" s="26" customFormat="1" ht="31.5" x14ac:dyDescent="0.25">
      <c r="A14" s="21" t="str">
        <f>"8/12"</f>
        <v>8/12</v>
      </c>
      <c r="B14" s="27" t="s">
        <v>198</v>
      </c>
      <c r="C14" s="23" t="str">
        <f>"70"</f>
        <v>70</v>
      </c>
      <c r="D14" s="23">
        <v>5.67</v>
      </c>
      <c r="E14" s="23">
        <v>0.47</v>
      </c>
      <c r="F14" s="23">
        <v>3.99</v>
      </c>
      <c r="G14" s="23">
        <v>4.25</v>
      </c>
      <c r="H14" s="23">
        <v>38.479999999999997</v>
      </c>
      <c r="I14" s="23">
        <v>211.40683273266663</v>
      </c>
      <c r="J14" s="23">
        <v>0.63</v>
      </c>
      <c r="K14" s="23">
        <v>2.35</v>
      </c>
      <c r="L14" s="23">
        <v>0</v>
      </c>
      <c r="M14" s="23">
        <v>0</v>
      </c>
      <c r="N14" s="23">
        <v>5.05</v>
      </c>
      <c r="O14" s="23">
        <v>31.79</v>
      </c>
      <c r="P14" s="23">
        <v>1.64</v>
      </c>
      <c r="Q14" s="23">
        <v>0</v>
      </c>
      <c r="R14" s="23">
        <v>0</v>
      </c>
      <c r="S14" s="23">
        <v>0</v>
      </c>
      <c r="T14" s="23">
        <v>1.0900000000000001</v>
      </c>
      <c r="U14" s="23">
        <v>314.7</v>
      </c>
      <c r="V14" s="23">
        <v>61.1</v>
      </c>
      <c r="W14" s="23">
        <v>11.98</v>
      </c>
      <c r="X14" s="23">
        <v>7.81</v>
      </c>
      <c r="Y14" s="23">
        <v>44.19</v>
      </c>
      <c r="Z14" s="23">
        <v>0.62</v>
      </c>
      <c r="AA14" s="23">
        <v>3.01</v>
      </c>
      <c r="AB14" s="23">
        <v>0.9</v>
      </c>
      <c r="AC14" s="23">
        <v>5.2</v>
      </c>
      <c r="AD14" s="23">
        <v>2.41</v>
      </c>
      <c r="AE14" s="23">
        <v>7.0000000000000007E-2</v>
      </c>
      <c r="AF14" s="23">
        <v>0.02</v>
      </c>
      <c r="AG14" s="23">
        <v>0.52</v>
      </c>
      <c r="AH14" s="23">
        <v>1.74</v>
      </c>
      <c r="AI14" s="23">
        <v>0</v>
      </c>
      <c r="AJ14" s="20">
        <v>0</v>
      </c>
      <c r="AK14" s="20">
        <v>254.65</v>
      </c>
      <c r="AL14" s="20">
        <v>228.4</v>
      </c>
      <c r="AM14" s="20">
        <v>426.58</v>
      </c>
      <c r="AN14" s="20">
        <v>154.72</v>
      </c>
      <c r="AO14" s="20">
        <v>86.97</v>
      </c>
      <c r="AP14" s="20">
        <v>170.34</v>
      </c>
      <c r="AQ14" s="20">
        <v>54.39</v>
      </c>
      <c r="AR14" s="20">
        <v>261.89</v>
      </c>
      <c r="AS14" s="20">
        <v>184.45</v>
      </c>
      <c r="AT14" s="20">
        <v>218.9</v>
      </c>
      <c r="AU14" s="20">
        <v>206.46</v>
      </c>
      <c r="AV14" s="20">
        <v>110.41</v>
      </c>
      <c r="AW14" s="20">
        <v>187.17</v>
      </c>
      <c r="AX14" s="20">
        <v>1556.26</v>
      </c>
      <c r="AY14" s="20">
        <v>4.01</v>
      </c>
      <c r="AZ14" s="20">
        <v>485.3</v>
      </c>
      <c r="BA14" s="20">
        <v>267.58</v>
      </c>
      <c r="BB14" s="20">
        <v>136.77000000000001</v>
      </c>
      <c r="BC14" s="20">
        <v>105.05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0.25</v>
      </c>
      <c r="BL14" s="20">
        <v>0</v>
      </c>
      <c r="BM14" s="20">
        <v>0.13</v>
      </c>
      <c r="BN14" s="20">
        <v>0.01</v>
      </c>
      <c r="BO14" s="20">
        <v>0.02</v>
      </c>
      <c r="BP14" s="20">
        <v>0</v>
      </c>
      <c r="BQ14" s="20">
        <v>0</v>
      </c>
      <c r="BR14" s="20">
        <v>0</v>
      </c>
      <c r="BS14" s="20">
        <v>0.79</v>
      </c>
      <c r="BT14" s="20">
        <v>0</v>
      </c>
      <c r="BU14" s="20">
        <v>0</v>
      </c>
      <c r="BV14" s="20">
        <v>2.36</v>
      </c>
      <c r="BW14" s="20">
        <v>0.01</v>
      </c>
      <c r="BX14" s="20">
        <v>0</v>
      </c>
      <c r="BY14" s="20">
        <v>0</v>
      </c>
      <c r="BZ14" s="20">
        <v>0</v>
      </c>
      <c r="CA14" s="20">
        <v>0</v>
      </c>
      <c r="CB14" s="20">
        <v>31.75</v>
      </c>
      <c r="CC14" s="24"/>
      <c r="CD14" s="24"/>
      <c r="CE14" s="20">
        <v>3.16</v>
      </c>
      <c r="CF14" s="20"/>
      <c r="CG14" s="20">
        <v>19.52</v>
      </c>
      <c r="CH14" s="20">
        <v>10.09</v>
      </c>
      <c r="CI14" s="20">
        <v>14.81</v>
      </c>
      <c r="CJ14" s="20">
        <v>673.38</v>
      </c>
      <c r="CK14" s="20">
        <v>249.4</v>
      </c>
      <c r="CL14" s="20">
        <v>461.39</v>
      </c>
      <c r="CM14" s="20">
        <v>3.95</v>
      </c>
      <c r="CN14" s="20">
        <v>2.31</v>
      </c>
      <c r="CO14" s="20">
        <v>3.43</v>
      </c>
      <c r="CP14" s="20">
        <v>5.13</v>
      </c>
      <c r="CQ14" s="20">
        <v>0.82</v>
      </c>
      <c r="CR14" s="28"/>
    </row>
    <row r="15" spans="1:96" s="20" customFormat="1" x14ac:dyDescent="0.25">
      <c r="A15" s="21" t="str">
        <f>"-"</f>
        <v>-</v>
      </c>
      <c r="B15" s="27" t="s">
        <v>103</v>
      </c>
      <c r="C15" s="23" t="str">
        <f>"100"</f>
        <v>100</v>
      </c>
      <c r="D15" s="23">
        <v>0.4</v>
      </c>
      <c r="E15" s="23">
        <v>0</v>
      </c>
      <c r="F15" s="23">
        <v>0.4</v>
      </c>
      <c r="G15" s="23">
        <v>0.4</v>
      </c>
      <c r="H15" s="23">
        <v>11.6</v>
      </c>
      <c r="I15" s="23">
        <v>48.68</v>
      </c>
      <c r="J15" s="23">
        <v>0.1</v>
      </c>
      <c r="K15" s="23">
        <v>0</v>
      </c>
      <c r="L15" s="23">
        <v>0</v>
      </c>
      <c r="M15" s="23">
        <v>0</v>
      </c>
      <c r="N15" s="23">
        <v>9</v>
      </c>
      <c r="O15" s="23">
        <v>0.8</v>
      </c>
      <c r="P15" s="23">
        <v>1.8</v>
      </c>
      <c r="Q15" s="23">
        <v>0</v>
      </c>
      <c r="R15" s="23">
        <v>0</v>
      </c>
      <c r="S15" s="23">
        <v>0.8</v>
      </c>
      <c r="T15" s="23">
        <v>0.5</v>
      </c>
      <c r="U15" s="23">
        <v>26</v>
      </c>
      <c r="V15" s="23">
        <v>278</v>
      </c>
      <c r="W15" s="23">
        <v>16</v>
      </c>
      <c r="X15" s="23">
        <v>9</v>
      </c>
      <c r="Y15" s="23">
        <v>11</v>
      </c>
      <c r="Z15" s="23">
        <v>2.2000000000000002</v>
      </c>
      <c r="AA15" s="23">
        <v>0</v>
      </c>
      <c r="AB15" s="23">
        <v>30</v>
      </c>
      <c r="AC15" s="23">
        <v>5</v>
      </c>
      <c r="AD15" s="23">
        <v>0.2</v>
      </c>
      <c r="AE15" s="23">
        <v>0.03</v>
      </c>
      <c r="AF15" s="23">
        <v>0.02</v>
      </c>
      <c r="AG15" s="23">
        <v>0.3</v>
      </c>
      <c r="AH15" s="23">
        <v>0.4</v>
      </c>
      <c r="AI15" s="23">
        <v>10</v>
      </c>
      <c r="AJ15" s="20">
        <v>0</v>
      </c>
      <c r="AK15" s="20">
        <v>12</v>
      </c>
      <c r="AL15" s="20">
        <v>13</v>
      </c>
      <c r="AM15" s="20">
        <v>19</v>
      </c>
      <c r="AN15" s="20">
        <v>18</v>
      </c>
      <c r="AO15" s="20">
        <v>3</v>
      </c>
      <c r="AP15" s="20">
        <v>11</v>
      </c>
      <c r="AQ15" s="20">
        <v>3</v>
      </c>
      <c r="AR15" s="20">
        <v>9</v>
      </c>
      <c r="AS15" s="20">
        <v>17</v>
      </c>
      <c r="AT15" s="20">
        <v>10</v>
      </c>
      <c r="AU15" s="20">
        <v>78</v>
      </c>
      <c r="AV15" s="20">
        <v>7</v>
      </c>
      <c r="AW15" s="20">
        <v>14</v>
      </c>
      <c r="AX15" s="20">
        <v>42</v>
      </c>
      <c r="AY15" s="20">
        <v>0</v>
      </c>
      <c r="AZ15" s="20">
        <v>13</v>
      </c>
      <c r="BA15" s="20">
        <v>16</v>
      </c>
      <c r="BB15" s="20">
        <v>6</v>
      </c>
      <c r="BC15" s="20">
        <v>5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86.3</v>
      </c>
      <c r="CC15" s="24"/>
      <c r="CD15" s="24"/>
      <c r="CE15" s="20">
        <v>5</v>
      </c>
      <c r="CG15" s="20">
        <v>0.4</v>
      </c>
      <c r="CH15" s="20">
        <v>0.4</v>
      </c>
      <c r="CI15" s="20">
        <v>0.4</v>
      </c>
      <c r="CJ15" s="20">
        <v>30</v>
      </c>
      <c r="CK15" s="20">
        <v>30</v>
      </c>
      <c r="CL15" s="20">
        <v>30</v>
      </c>
      <c r="CM15" s="20">
        <v>9.36</v>
      </c>
      <c r="CN15" s="20">
        <v>9.36</v>
      </c>
      <c r="CO15" s="20">
        <v>9.36</v>
      </c>
      <c r="CP15" s="20">
        <v>0</v>
      </c>
      <c r="CQ15" s="20">
        <v>0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25.42</v>
      </c>
      <c r="E16" s="33">
        <v>19.52</v>
      </c>
      <c r="F16" s="33">
        <v>25.88</v>
      </c>
      <c r="G16" s="33">
        <v>11.8</v>
      </c>
      <c r="H16" s="33">
        <v>65.48</v>
      </c>
      <c r="I16" s="33">
        <v>592.66</v>
      </c>
      <c r="J16" s="33">
        <v>6.1</v>
      </c>
      <c r="K16" s="33">
        <v>6.9</v>
      </c>
      <c r="L16" s="33">
        <v>0</v>
      </c>
      <c r="M16" s="33">
        <v>0</v>
      </c>
      <c r="N16" s="33">
        <v>20.149999999999999</v>
      </c>
      <c r="O16" s="33">
        <v>41.71</v>
      </c>
      <c r="P16" s="33">
        <v>3.61</v>
      </c>
      <c r="Q16" s="33">
        <v>0</v>
      </c>
      <c r="R16" s="33">
        <v>0</v>
      </c>
      <c r="S16" s="33">
        <v>1.08</v>
      </c>
      <c r="T16" s="33">
        <v>4.5</v>
      </c>
      <c r="U16" s="33">
        <v>929.38</v>
      </c>
      <c r="V16" s="33">
        <v>532</v>
      </c>
      <c r="W16" s="33">
        <v>105.85</v>
      </c>
      <c r="X16" s="33">
        <v>33.22</v>
      </c>
      <c r="Y16" s="33">
        <v>307.52</v>
      </c>
      <c r="Z16" s="33">
        <v>6.15</v>
      </c>
      <c r="AA16" s="33">
        <v>228.01</v>
      </c>
      <c r="AB16" s="33">
        <v>103.34</v>
      </c>
      <c r="AC16" s="33">
        <v>400.3</v>
      </c>
      <c r="AD16" s="33">
        <v>6.6</v>
      </c>
      <c r="AE16" s="33">
        <v>0.17</v>
      </c>
      <c r="AF16" s="33">
        <v>0.56999999999999995</v>
      </c>
      <c r="AG16" s="33">
        <v>1.06</v>
      </c>
      <c r="AH16" s="33">
        <v>7.55</v>
      </c>
      <c r="AI16" s="33">
        <v>10.78</v>
      </c>
      <c r="AJ16" s="34">
        <v>0</v>
      </c>
      <c r="AK16" s="34">
        <v>1419.7</v>
      </c>
      <c r="AL16" s="34">
        <v>1150.4000000000001</v>
      </c>
      <c r="AM16" s="34">
        <v>2072.1999999999998</v>
      </c>
      <c r="AN16" s="34">
        <v>1480.85</v>
      </c>
      <c r="AO16" s="34">
        <v>708.11</v>
      </c>
      <c r="AP16" s="34">
        <v>1082.6600000000001</v>
      </c>
      <c r="AQ16" s="34">
        <v>360.17</v>
      </c>
      <c r="AR16" s="34">
        <v>1264.1199999999999</v>
      </c>
      <c r="AS16" s="34">
        <v>1247.44</v>
      </c>
      <c r="AT16" s="34">
        <v>1401.21</v>
      </c>
      <c r="AU16" s="34">
        <v>2069.0300000000002</v>
      </c>
      <c r="AV16" s="34">
        <v>624.80999999999995</v>
      </c>
      <c r="AW16" s="34">
        <v>835.75</v>
      </c>
      <c r="AX16" s="34">
        <v>4499.79</v>
      </c>
      <c r="AY16" s="34">
        <v>23.75</v>
      </c>
      <c r="AZ16" s="34">
        <v>1187.51</v>
      </c>
      <c r="BA16" s="34">
        <v>1648.96</v>
      </c>
      <c r="BB16" s="34">
        <v>851.69</v>
      </c>
      <c r="BC16" s="34">
        <v>553.11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0.65</v>
      </c>
      <c r="BL16" s="34">
        <v>0</v>
      </c>
      <c r="BM16" s="34">
        <v>0.39</v>
      </c>
      <c r="BN16" s="34">
        <v>0.03</v>
      </c>
      <c r="BO16" s="34">
        <v>7.0000000000000007E-2</v>
      </c>
      <c r="BP16" s="34">
        <v>0</v>
      </c>
      <c r="BQ16" s="34">
        <v>0</v>
      </c>
      <c r="BR16" s="34">
        <v>0.01</v>
      </c>
      <c r="BS16" s="34">
        <v>2.27</v>
      </c>
      <c r="BT16" s="34">
        <v>0</v>
      </c>
      <c r="BU16" s="34">
        <v>0</v>
      </c>
      <c r="BV16" s="34">
        <v>6.55</v>
      </c>
      <c r="BW16" s="34">
        <v>0.02</v>
      </c>
      <c r="BX16" s="34">
        <v>0</v>
      </c>
      <c r="BY16" s="34">
        <v>0</v>
      </c>
      <c r="BZ16" s="34">
        <v>0</v>
      </c>
      <c r="CA16" s="34">
        <v>0</v>
      </c>
      <c r="CB16" s="34">
        <v>491.47</v>
      </c>
      <c r="CC16" s="25"/>
      <c r="CD16" s="25">
        <f>$I$16/$I$26*100</f>
        <v>34.919045037826116</v>
      </c>
      <c r="CE16" s="34">
        <v>245.23</v>
      </c>
      <c r="CF16" s="34"/>
      <c r="CG16" s="34">
        <v>61.73</v>
      </c>
      <c r="CH16" s="34">
        <v>39.450000000000003</v>
      </c>
      <c r="CI16" s="34">
        <v>50.59</v>
      </c>
      <c r="CJ16" s="34">
        <v>4035.51</v>
      </c>
      <c r="CK16" s="34">
        <v>2188.89</v>
      </c>
      <c r="CL16" s="34">
        <v>3112.2</v>
      </c>
      <c r="CM16" s="34">
        <v>74.989999999999995</v>
      </c>
      <c r="CN16" s="34">
        <v>50.31</v>
      </c>
      <c r="CO16" s="34">
        <v>62.95</v>
      </c>
      <c r="CP16" s="34">
        <v>10.01</v>
      </c>
      <c r="CQ16" s="34">
        <v>1.82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x14ac:dyDescent="0.25">
      <c r="A18" s="21" t="str">
        <f>"8/15"</f>
        <v>8/15</v>
      </c>
      <c r="B18" s="27" t="s">
        <v>97</v>
      </c>
      <c r="C18" s="23" t="str">
        <f>"40"</f>
        <v>40</v>
      </c>
      <c r="D18" s="23">
        <v>2.64</v>
      </c>
      <c r="E18" s="23">
        <v>0</v>
      </c>
      <c r="F18" s="23">
        <v>0.26</v>
      </c>
      <c r="G18" s="23">
        <v>0.26</v>
      </c>
      <c r="H18" s="23">
        <v>18.760000000000002</v>
      </c>
      <c r="I18" s="23">
        <v>89.560399999999987</v>
      </c>
      <c r="J18" s="23">
        <v>0</v>
      </c>
      <c r="K18" s="23">
        <v>0</v>
      </c>
      <c r="L18" s="23">
        <v>0</v>
      </c>
      <c r="M18" s="23">
        <v>0</v>
      </c>
      <c r="N18" s="23">
        <v>0.44</v>
      </c>
      <c r="O18" s="23">
        <v>18.239999999999998</v>
      </c>
      <c r="P18" s="23">
        <v>0.08</v>
      </c>
      <c r="Q18" s="23">
        <v>0</v>
      </c>
      <c r="R18" s="23">
        <v>0</v>
      </c>
      <c r="S18" s="23">
        <v>0</v>
      </c>
      <c r="T18" s="23">
        <v>0.72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0">
        <v>0</v>
      </c>
      <c r="AK18" s="20">
        <v>127.72</v>
      </c>
      <c r="AL18" s="20">
        <v>132.94</v>
      </c>
      <c r="AM18" s="20">
        <v>203.58</v>
      </c>
      <c r="AN18" s="20">
        <v>67.510000000000005</v>
      </c>
      <c r="AO18" s="20">
        <v>40.020000000000003</v>
      </c>
      <c r="AP18" s="20">
        <v>80.040000000000006</v>
      </c>
      <c r="AQ18" s="20">
        <v>30.28</v>
      </c>
      <c r="AR18" s="20">
        <v>144.77000000000001</v>
      </c>
      <c r="AS18" s="20">
        <v>89.78</v>
      </c>
      <c r="AT18" s="20">
        <v>125.28</v>
      </c>
      <c r="AU18" s="20">
        <v>103.36</v>
      </c>
      <c r="AV18" s="20">
        <v>54.29</v>
      </c>
      <c r="AW18" s="20">
        <v>96.05</v>
      </c>
      <c r="AX18" s="20">
        <v>803.18</v>
      </c>
      <c r="AY18" s="20">
        <v>0</v>
      </c>
      <c r="AZ18" s="20">
        <v>261.7</v>
      </c>
      <c r="BA18" s="20">
        <v>113.8</v>
      </c>
      <c r="BB18" s="20">
        <v>75.52</v>
      </c>
      <c r="BC18" s="20">
        <v>59.86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0.03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0.03</v>
      </c>
      <c r="BT18" s="20">
        <v>0</v>
      </c>
      <c r="BU18" s="20">
        <v>0</v>
      </c>
      <c r="BV18" s="20">
        <v>0.11</v>
      </c>
      <c r="BW18" s="20">
        <v>0.01</v>
      </c>
      <c r="BX18" s="20">
        <v>0</v>
      </c>
      <c r="BY18" s="20">
        <v>0</v>
      </c>
      <c r="BZ18" s="20">
        <v>0</v>
      </c>
      <c r="CA18" s="20">
        <v>0</v>
      </c>
      <c r="CB18" s="20">
        <v>15.64</v>
      </c>
      <c r="CC18" s="24"/>
      <c r="CD18" s="24"/>
      <c r="CE18" s="20">
        <v>0</v>
      </c>
      <c r="CF18" s="20"/>
      <c r="CG18" s="20">
        <v>0</v>
      </c>
      <c r="CH18" s="20">
        <v>0</v>
      </c>
      <c r="CI18" s="20">
        <v>0</v>
      </c>
      <c r="CJ18" s="20">
        <v>950</v>
      </c>
      <c r="CK18" s="20">
        <v>366</v>
      </c>
      <c r="CL18" s="20">
        <v>658</v>
      </c>
      <c r="CM18" s="20">
        <v>7.6</v>
      </c>
      <c r="CN18" s="20">
        <v>7.6</v>
      </c>
      <c r="CO18" s="20">
        <v>7.6</v>
      </c>
      <c r="CP18" s="20">
        <v>0</v>
      </c>
      <c r="CQ18" s="20">
        <v>0</v>
      </c>
      <c r="CR18" s="28"/>
    </row>
    <row r="19" spans="1:96" s="26" customFormat="1" x14ac:dyDescent="0.25">
      <c r="A19" s="21" t="str">
        <f>"8/16"</f>
        <v>8/16</v>
      </c>
      <c r="B19" s="27" t="s">
        <v>106</v>
      </c>
      <c r="C19" s="23" t="str">
        <f>"60"</f>
        <v>60</v>
      </c>
      <c r="D19" s="23">
        <v>3.96</v>
      </c>
      <c r="E19" s="23">
        <v>0</v>
      </c>
      <c r="F19" s="23">
        <v>0.72</v>
      </c>
      <c r="G19" s="23">
        <v>0.72</v>
      </c>
      <c r="H19" s="23">
        <v>25.02</v>
      </c>
      <c r="I19" s="23">
        <v>116.02799999999999</v>
      </c>
      <c r="J19" s="23">
        <v>0.12</v>
      </c>
      <c r="K19" s="23">
        <v>0</v>
      </c>
      <c r="L19" s="23">
        <v>0</v>
      </c>
      <c r="M19" s="23">
        <v>0</v>
      </c>
      <c r="N19" s="23">
        <v>0.72</v>
      </c>
      <c r="O19" s="23">
        <v>19.32</v>
      </c>
      <c r="P19" s="23">
        <v>4.9800000000000004</v>
      </c>
      <c r="Q19" s="23">
        <v>0</v>
      </c>
      <c r="R19" s="23">
        <v>0</v>
      </c>
      <c r="S19" s="23">
        <v>0.6</v>
      </c>
      <c r="T19" s="23">
        <v>1.5</v>
      </c>
      <c r="U19" s="23">
        <v>366</v>
      </c>
      <c r="V19" s="23">
        <v>147</v>
      </c>
      <c r="W19" s="23">
        <v>21</v>
      </c>
      <c r="X19" s="23">
        <v>28.2</v>
      </c>
      <c r="Y19" s="23">
        <v>94.8</v>
      </c>
      <c r="Z19" s="23">
        <v>2.34</v>
      </c>
      <c r="AA19" s="23">
        <v>0</v>
      </c>
      <c r="AB19" s="23">
        <v>3</v>
      </c>
      <c r="AC19" s="23">
        <v>0.6</v>
      </c>
      <c r="AD19" s="23">
        <v>0.84</v>
      </c>
      <c r="AE19" s="23">
        <v>0.11</v>
      </c>
      <c r="AF19" s="23">
        <v>0.05</v>
      </c>
      <c r="AG19" s="23">
        <v>0.42</v>
      </c>
      <c r="AH19" s="23">
        <v>1.2</v>
      </c>
      <c r="AI19" s="23">
        <v>0</v>
      </c>
      <c r="AJ19" s="20">
        <v>0</v>
      </c>
      <c r="AK19" s="20">
        <v>193.2</v>
      </c>
      <c r="AL19" s="20">
        <v>148.80000000000001</v>
      </c>
      <c r="AM19" s="20">
        <v>256.2</v>
      </c>
      <c r="AN19" s="20">
        <v>133.80000000000001</v>
      </c>
      <c r="AO19" s="20">
        <v>55.8</v>
      </c>
      <c r="AP19" s="20">
        <v>118.8</v>
      </c>
      <c r="AQ19" s="20">
        <v>48</v>
      </c>
      <c r="AR19" s="20">
        <v>222.6</v>
      </c>
      <c r="AS19" s="20">
        <v>178.2</v>
      </c>
      <c r="AT19" s="20">
        <v>174.6</v>
      </c>
      <c r="AU19" s="20">
        <v>278.39999999999998</v>
      </c>
      <c r="AV19" s="20">
        <v>74.400000000000006</v>
      </c>
      <c r="AW19" s="20">
        <v>186</v>
      </c>
      <c r="AX19" s="20">
        <v>935.4</v>
      </c>
      <c r="AY19" s="20">
        <v>0</v>
      </c>
      <c r="AZ19" s="20">
        <v>315.60000000000002</v>
      </c>
      <c r="BA19" s="20">
        <v>174.6</v>
      </c>
      <c r="BB19" s="20">
        <v>108</v>
      </c>
      <c r="BC19" s="20">
        <v>78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0.08</v>
      </c>
      <c r="BL19" s="20">
        <v>0</v>
      </c>
      <c r="BM19" s="20">
        <v>0.01</v>
      </c>
      <c r="BN19" s="20">
        <v>0.01</v>
      </c>
      <c r="BO19" s="20">
        <v>0</v>
      </c>
      <c r="BP19" s="20">
        <v>0</v>
      </c>
      <c r="BQ19" s="20">
        <v>0</v>
      </c>
      <c r="BR19" s="20">
        <v>0.01</v>
      </c>
      <c r="BS19" s="20">
        <v>7.0000000000000007E-2</v>
      </c>
      <c r="BT19" s="20">
        <v>0</v>
      </c>
      <c r="BU19" s="20">
        <v>0</v>
      </c>
      <c r="BV19" s="20">
        <v>0.28999999999999998</v>
      </c>
      <c r="BW19" s="20">
        <v>0.05</v>
      </c>
      <c r="BX19" s="20">
        <v>0</v>
      </c>
      <c r="BY19" s="20">
        <v>0</v>
      </c>
      <c r="BZ19" s="20">
        <v>0</v>
      </c>
      <c r="CA19" s="20">
        <v>0</v>
      </c>
      <c r="CB19" s="20">
        <v>28.2</v>
      </c>
      <c r="CC19" s="24"/>
      <c r="CD19" s="24"/>
      <c r="CE19" s="20">
        <v>0.5</v>
      </c>
      <c r="CF19" s="20"/>
      <c r="CG19" s="20">
        <v>5</v>
      </c>
      <c r="CH19" s="20">
        <v>5</v>
      </c>
      <c r="CI19" s="20">
        <v>5</v>
      </c>
      <c r="CJ19" s="20">
        <v>950</v>
      </c>
      <c r="CK19" s="20">
        <v>366</v>
      </c>
      <c r="CL19" s="20">
        <v>658</v>
      </c>
      <c r="CM19" s="20">
        <v>9.5</v>
      </c>
      <c r="CN19" s="20">
        <v>7.9</v>
      </c>
      <c r="CO19" s="20">
        <v>8.6999999999999993</v>
      </c>
      <c r="CP19" s="20">
        <v>0</v>
      </c>
      <c r="CQ19" s="20">
        <v>0</v>
      </c>
      <c r="CR19" s="28"/>
    </row>
    <row r="20" spans="1:96" s="26" customFormat="1" ht="31.5" x14ac:dyDescent="0.25">
      <c r="A20" s="21" t="str">
        <f>"16/2"</f>
        <v>16/2</v>
      </c>
      <c r="B20" s="27" t="s">
        <v>170</v>
      </c>
      <c r="C20" s="23" t="str">
        <f>"250"</f>
        <v>250</v>
      </c>
      <c r="D20" s="23">
        <v>5.54</v>
      </c>
      <c r="E20" s="23">
        <v>0</v>
      </c>
      <c r="F20" s="23">
        <v>5.56</v>
      </c>
      <c r="G20" s="23">
        <v>5.56</v>
      </c>
      <c r="H20" s="23">
        <v>24.31</v>
      </c>
      <c r="I20" s="23">
        <v>164.05552</v>
      </c>
      <c r="J20" s="23">
        <v>0.73</v>
      </c>
      <c r="K20" s="23">
        <v>3.25</v>
      </c>
      <c r="L20" s="23">
        <v>0</v>
      </c>
      <c r="M20" s="23">
        <v>0</v>
      </c>
      <c r="N20" s="23">
        <v>3.31</v>
      </c>
      <c r="O20" s="23">
        <v>17.47</v>
      </c>
      <c r="P20" s="23">
        <v>3.53</v>
      </c>
      <c r="Q20" s="23">
        <v>0</v>
      </c>
      <c r="R20" s="23">
        <v>0</v>
      </c>
      <c r="S20" s="23">
        <v>0.18</v>
      </c>
      <c r="T20" s="23">
        <v>1.97</v>
      </c>
      <c r="U20" s="23">
        <v>204.24</v>
      </c>
      <c r="V20" s="23">
        <v>566.41999999999996</v>
      </c>
      <c r="W20" s="23">
        <v>36.44</v>
      </c>
      <c r="X20" s="23">
        <v>39.93</v>
      </c>
      <c r="Y20" s="23">
        <v>107.14</v>
      </c>
      <c r="Z20" s="23">
        <v>2.04</v>
      </c>
      <c r="AA20" s="23">
        <v>0</v>
      </c>
      <c r="AB20" s="23">
        <v>1363.05</v>
      </c>
      <c r="AC20" s="23">
        <v>252.28</v>
      </c>
      <c r="AD20" s="23">
        <v>2.4700000000000002</v>
      </c>
      <c r="AE20" s="23">
        <v>0.21</v>
      </c>
      <c r="AF20" s="23">
        <v>0.08</v>
      </c>
      <c r="AG20" s="23">
        <v>1.19</v>
      </c>
      <c r="AH20" s="23">
        <v>2.61</v>
      </c>
      <c r="AI20" s="23">
        <v>5.65</v>
      </c>
      <c r="AJ20" s="20">
        <v>0</v>
      </c>
      <c r="AK20" s="20">
        <v>218.54</v>
      </c>
      <c r="AL20" s="20">
        <v>242.43</v>
      </c>
      <c r="AM20" s="20">
        <v>359.42</v>
      </c>
      <c r="AN20" s="20">
        <v>345.21</v>
      </c>
      <c r="AO20" s="20">
        <v>47.41</v>
      </c>
      <c r="AP20" s="20">
        <v>193.06</v>
      </c>
      <c r="AQ20" s="20">
        <v>64.19</v>
      </c>
      <c r="AR20" s="20">
        <v>226.87</v>
      </c>
      <c r="AS20" s="20">
        <v>219.77</v>
      </c>
      <c r="AT20" s="20">
        <v>419.77</v>
      </c>
      <c r="AU20" s="20">
        <v>495.91</v>
      </c>
      <c r="AV20" s="20">
        <v>100.47</v>
      </c>
      <c r="AW20" s="20">
        <v>214.87</v>
      </c>
      <c r="AX20" s="20">
        <v>785.46</v>
      </c>
      <c r="AY20" s="20">
        <v>0</v>
      </c>
      <c r="AZ20" s="20">
        <v>151.41</v>
      </c>
      <c r="BA20" s="20">
        <v>184.64</v>
      </c>
      <c r="BB20" s="20">
        <v>155.82</v>
      </c>
      <c r="BC20" s="20">
        <v>58.43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0.39</v>
      </c>
      <c r="BL20" s="20">
        <v>0</v>
      </c>
      <c r="BM20" s="20">
        <v>0.22</v>
      </c>
      <c r="BN20" s="20">
        <v>0.02</v>
      </c>
      <c r="BO20" s="20">
        <v>0.03</v>
      </c>
      <c r="BP20" s="20">
        <v>0</v>
      </c>
      <c r="BQ20" s="20">
        <v>0</v>
      </c>
      <c r="BR20" s="20">
        <v>0</v>
      </c>
      <c r="BS20" s="20">
        <v>1.33</v>
      </c>
      <c r="BT20" s="20">
        <v>0</v>
      </c>
      <c r="BU20" s="20">
        <v>0</v>
      </c>
      <c r="BV20" s="20">
        <v>3.13</v>
      </c>
      <c r="BW20" s="20">
        <v>0.02</v>
      </c>
      <c r="BX20" s="20">
        <v>0</v>
      </c>
      <c r="BY20" s="20">
        <v>0</v>
      </c>
      <c r="BZ20" s="20">
        <v>0</v>
      </c>
      <c r="CA20" s="20">
        <v>0</v>
      </c>
      <c r="CB20" s="20">
        <v>241.53</v>
      </c>
      <c r="CC20" s="24"/>
      <c r="CD20" s="24"/>
      <c r="CE20" s="20">
        <v>227.18</v>
      </c>
      <c r="CF20" s="20"/>
      <c r="CG20" s="20">
        <v>22.94</v>
      </c>
      <c r="CH20" s="20">
        <v>14.82</v>
      </c>
      <c r="CI20" s="20">
        <v>18.88</v>
      </c>
      <c r="CJ20" s="20">
        <v>1191.93</v>
      </c>
      <c r="CK20" s="20">
        <v>620.13</v>
      </c>
      <c r="CL20" s="20">
        <v>906.03</v>
      </c>
      <c r="CM20" s="20">
        <v>42.51</v>
      </c>
      <c r="CN20" s="20">
        <v>21.74</v>
      </c>
      <c r="CO20" s="20">
        <v>32.119999999999997</v>
      </c>
      <c r="CP20" s="20">
        <v>0</v>
      </c>
      <c r="CQ20" s="20">
        <v>0.5</v>
      </c>
      <c r="CR20" s="28"/>
    </row>
    <row r="21" spans="1:96" s="26" customFormat="1" ht="31.5" x14ac:dyDescent="0.25">
      <c r="A21" s="21" t="str">
        <f>"18/7"</f>
        <v>18/7</v>
      </c>
      <c r="B21" s="27" t="s">
        <v>258</v>
      </c>
      <c r="C21" s="23" t="str">
        <f>"130"</f>
        <v>130</v>
      </c>
      <c r="D21" s="23">
        <v>12.66</v>
      </c>
      <c r="E21" s="23">
        <v>11.07</v>
      </c>
      <c r="F21" s="23">
        <v>10</v>
      </c>
      <c r="G21" s="23">
        <v>6.49</v>
      </c>
      <c r="H21" s="23">
        <v>11.6</v>
      </c>
      <c r="I21" s="23">
        <v>186.66530000000003</v>
      </c>
      <c r="J21" s="23">
        <v>1.55</v>
      </c>
      <c r="K21" s="23">
        <v>4.55</v>
      </c>
      <c r="L21" s="23">
        <v>0</v>
      </c>
      <c r="M21" s="23">
        <v>0</v>
      </c>
      <c r="N21" s="23">
        <v>1</v>
      </c>
      <c r="O21" s="23">
        <v>10</v>
      </c>
      <c r="P21" s="23">
        <v>0.6</v>
      </c>
      <c r="Q21" s="23">
        <v>0</v>
      </c>
      <c r="R21" s="23">
        <v>0</v>
      </c>
      <c r="S21" s="23">
        <v>0.02</v>
      </c>
      <c r="T21" s="23">
        <v>1.54</v>
      </c>
      <c r="U21" s="23">
        <v>94.48</v>
      </c>
      <c r="V21" s="23">
        <v>114.15</v>
      </c>
      <c r="W21" s="23">
        <v>11.95</v>
      </c>
      <c r="X21" s="23">
        <v>8.32</v>
      </c>
      <c r="Y21" s="23">
        <v>79.92</v>
      </c>
      <c r="Z21" s="23">
        <v>0.41</v>
      </c>
      <c r="AA21" s="23">
        <v>11.7</v>
      </c>
      <c r="AB21" s="23">
        <v>0</v>
      </c>
      <c r="AC21" s="23">
        <v>18</v>
      </c>
      <c r="AD21" s="23">
        <v>4.12</v>
      </c>
      <c r="AE21" s="23">
        <v>0.08</v>
      </c>
      <c r="AF21" s="23">
        <v>0.06</v>
      </c>
      <c r="AG21" s="23">
        <v>1.97</v>
      </c>
      <c r="AH21" s="23">
        <v>5.15</v>
      </c>
      <c r="AI21" s="23">
        <v>0.15</v>
      </c>
      <c r="AJ21" s="20">
        <v>0</v>
      </c>
      <c r="AK21" s="20">
        <v>730.6</v>
      </c>
      <c r="AL21" s="20">
        <v>571.32000000000005</v>
      </c>
      <c r="AM21" s="20">
        <v>1035.17</v>
      </c>
      <c r="AN21" s="20">
        <v>1124.0999999999999</v>
      </c>
      <c r="AO21" s="20">
        <v>315.67</v>
      </c>
      <c r="AP21" s="20">
        <v>653.29</v>
      </c>
      <c r="AQ21" s="20">
        <v>131.13</v>
      </c>
      <c r="AR21" s="20">
        <v>73.44</v>
      </c>
      <c r="AS21" s="20">
        <v>46.98</v>
      </c>
      <c r="AT21" s="20">
        <v>61.21</v>
      </c>
      <c r="AU21" s="20">
        <v>51.22</v>
      </c>
      <c r="AV21" s="20">
        <v>502.04</v>
      </c>
      <c r="AW21" s="20">
        <v>50.04</v>
      </c>
      <c r="AX21" s="20">
        <v>429.5</v>
      </c>
      <c r="AY21" s="20">
        <v>0</v>
      </c>
      <c r="AZ21" s="20">
        <v>137.52000000000001</v>
      </c>
      <c r="BA21" s="20">
        <v>65.430000000000007</v>
      </c>
      <c r="BB21" s="20">
        <v>37.86</v>
      </c>
      <c r="BC21" s="20">
        <v>29.99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0.41</v>
      </c>
      <c r="BL21" s="20">
        <v>0</v>
      </c>
      <c r="BM21" s="20">
        <v>0.26</v>
      </c>
      <c r="BN21" s="20">
        <v>0.02</v>
      </c>
      <c r="BO21" s="20">
        <v>0.04</v>
      </c>
      <c r="BP21" s="20">
        <v>0</v>
      </c>
      <c r="BQ21" s="20">
        <v>0</v>
      </c>
      <c r="BR21" s="20">
        <v>0</v>
      </c>
      <c r="BS21" s="20">
        <v>1.51</v>
      </c>
      <c r="BT21" s="20">
        <v>0</v>
      </c>
      <c r="BU21" s="20">
        <v>0</v>
      </c>
      <c r="BV21" s="20">
        <v>3.79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121.72</v>
      </c>
      <c r="CC21" s="24"/>
      <c r="CD21" s="24"/>
      <c r="CE21" s="20">
        <v>11.7</v>
      </c>
      <c r="CF21" s="20"/>
      <c r="CG21" s="20">
        <v>171.54</v>
      </c>
      <c r="CH21" s="20">
        <v>36.06</v>
      </c>
      <c r="CI21" s="20">
        <v>103.8</v>
      </c>
      <c r="CJ21" s="20">
        <v>2077.9499999999998</v>
      </c>
      <c r="CK21" s="20">
        <v>713.08</v>
      </c>
      <c r="CL21" s="20">
        <v>1395.52</v>
      </c>
      <c r="CM21" s="20">
        <v>43.72</v>
      </c>
      <c r="CN21" s="20">
        <v>26.35</v>
      </c>
      <c r="CO21" s="20">
        <v>35.15</v>
      </c>
      <c r="CP21" s="20">
        <v>0</v>
      </c>
      <c r="CQ21" s="20">
        <v>0.5</v>
      </c>
      <c r="CR21" s="28"/>
    </row>
    <row r="22" spans="1:96" s="26" customFormat="1" ht="47.25" x14ac:dyDescent="0.25">
      <c r="A22" s="21" t="str">
        <f>"40/3"</f>
        <v>40/3</v>
      </c>
      <c r="B22" s="27" t="s">
        <v>259</v>
      </c>
      <c r="C22" s="23" t="str">
        <f>"180"</f>
        <v>180</v>
      </c>
      <c r="D22" s="23">
        <v>10.26</v>
      </c>
      <c r="E22" s="23">
        <v>0</v>
      </c>
      <c r="F22" s="23">
        <v>10.36</v>
      </c>
      <c r="G22" s="23">
        <v>11.78</v>
      </c>
      <c r="H22" s="23">
        <v>54.67</v>
      </c>
      <c r="I22" s="23">
        <v>337.96693080000006</v>
      </c>
      <c r="J22" s="23">
        <v>1.62</v>
      </c>
      <c r="K22" s="23">
        <v>5.85</v>
      </c>
      <c r="L22" s="23">
        <v>0</v>
      </c>
      <c r="M22" s="23">
        <v>0</v>
      </c>
      <c r="N22" s="23">
        <v>3.48</v>
      </c>
      <c r="O22" s="23">
        <v>41.79</v>
      </c>
      <c r="P22" s="23">
        <v>9.4</v>
      </c>
      <c r="Q22" s="23">
        <v>0</v>
      </c>
      <c r="R22" s="23">
        <v>0</v>
      </c>
      <c r="S22" s="23">
        <v>0.09</v>
      </c>
      <c r="T22" s="23">
        <v>2.2200000000000002</v>
      </c>
      <c r="U22" s="23">
        <v>181.18</v>
      </c>
      <c r="V22" s="23">
        <v>336.32</v>
      </c>
      <c r="W22" s="23">
        <v>25.22</v>
      </c>
      <c r="X22" s="23">
        <v>152.30000000000001</v>
      </c>
      <c r="Y22" s="23">
        <v>232.81</v>
      </c>
      <c r="Z22" s="23">
        <v>5.07</v>
      </c>
      <c r="AA22" s="23">
        <v>0</v>
      </c>
      <c r="AB22" s="23">
        <v>1734.62</v>
      </c>
      <c r="AC22" s="23">
        <v>361.66</v>
      </c>
      <c r="AD22" s="23">
        <v>4.7300000000000004</v>
      </c>
      <c r="AE22" s="23">
        <v>0.27</v>
      </c>
      <c r="AF22" s="23">
        <v>0.15</v>
      </c>
      <c r="AG22" s="23">
        <v>2.95</v>
      </c>
      <c r="AH22" s="23">
        <v>6.25</v>
      </c>
      <c r="AI22" s="23">
        <v>1.08</v>
      </c>
      <c r="AJ22" s="20">
        <v>0</v>
      </c>
      <c r="AK22" s="20">
        <v>466.49</v>
      </c>
      <c r="AL22" s="20">
        <v>363.96</v>
      </c>
      <c r="AM22" s="20">
        <v>587.29999999999995</v>
      </c>
      <c r="AN22" s="20">
        <v>418.95</v>
      </c>
      <c r="AO22" s="20">
        <v>250.59</v>
      </c>
      <c r="AP22" s="20">
        <v>316.75</v>
      </c>
      <c r="AQ22" s="20">
        <v>141.44999999999999</v>
      </c>
      <c r="AR22" s="20">
        <v>466.02</v>
      </c>
      <c r="AS22" s="20">
        <v>459.55</v>
      </c>
      <c r="AT22" s="20">
        <v>878.68</v>
      </c>
      <c r="AU22" s="20">
        <v>880.56</v>
      </c>
      <c r="AV22" s="20">
        <v>235.9</v>
      </c>
      <c r="AW22" s="20">
        <v>565.30999999999995</v>
      </c>
      <c r="AX22" s="20">
        <v>1798.8</v>
      </c>
      <c r="AY22" s="20">
        <v>0</v>
      </c>
      <c r="AZ22" s="20">
        <v>394.24</v>
      </c>
      <c r="BA22" s="20">
        <v>477.25</v>
      </c>
      <c r="BB22" s="20">
        <v>337.73</v>
      </c>
      <c r="BC22" s="20">
        <v>258.88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0.01</v>
      </c>
      <c r="BJ22" s="20">
        <v>0</v>
      </c>
      <c r="BK22" s="20">
        <v>0.88</v>
      </c>
      <c r="BL22" s="20">
        <v>0</v>
      </c>
      <c r="BM22" s="20">
        <v>0.35</v>
      </c>
      <c r="BN22" s="20">
        <v>0.03</v>
      </c>
      <c r="BO22" s="20">
        <v>0.06</v>
      </c>
      <c r="BP22" s="20">
        <v>0</v>
      </c>
      <c r="BQ22" s="20">
        <v>0</v>
      </c>
      <c r="BR22" s="20">
        <v>0.01</v>
      </c>
      <c r="BS22" s="20">
        <v>2.66</v>
      </c>
      <c r="BT22" s="20">
        <v>0.01</v>
      </c>
      <c r="BU22" s="20">
        <v>0</v>
      </c>
      <c r="BV22" s="20">
        <v>6.19</v>
      </c>
      <c r="BW22" s="20">
        <v>7.0000000000000007E-2</v>
      </c>
      <c r="BX22" s="20">
        <v>0</v>
      </c>
      <c r="BY22" s="20">
        <v>0</v>
      </c>
      <c r="BZ22" s="20">
        <v>0</v>
      </c>
      <c r="CA22" s="20">
        <v>0</v>
      </c>
      <c r="CB22" s="20">
        <v>168.92</v>
      </c>
      <c r="CC22" s="24"/>
      <c r="CD22" s="24"/>
      <c r="CE22" s="20">
        <v>289.10000000000002</v>
      </c>
      <c r="CF22" s="20"/>
      <c r="CG22" s="20">
        <v>27.44</v>
      </c>
      <c r="CH22" s="20">
        <v>17.440000000000001</v>
      </c>
      <c r="CI22" s="20">
        <v>22.44</v>
      </c>
      <c r="CJ22" s="20">
        <v>3942.87</v>
      </c>
      <c r="CK22" s="20">
        <v>1852.47</v>
      </c>
      <c r="CL22" s="20">
        <v>2897.67</v>
      </c>
      <c r="CM22" s="20">
        <v>57.05</v>
      </c>
      <c r="CN22" s="20">
        <v>37.340000000000003</v>
      </c>
      <c r="CO22" s="20">
        <v>47.19</v>
      </c>
      <c r="CP22" s="20">
        <v>0</v>
      </c>
      <c r="CQ22" s="20">
        <v>0.45</v>
      </c>
      <c r="CR22" s="28"/>
    </row>
    <row r="23" spans="1:96" s="26" customFormat="1" ht="47.25" x14ac:dyDescent="0.25">
      <c r="A23" s="21" t="str">
        <f>"37/10"</f>
        <v>37/10</v>
      </c>
      <c r="B23" s="27" t="s">
        <v>222</v>
      </c>
      <c r="C23" s="23" t="str">
        <f>"200"</f>
        <v>200</v>
      </c>
      <c r="D23" s="23">
        <v>0.24</v>
      </c>
      <c r="E23" s="23">
        <v>0</v>
      </c>
      <c r="F23" s="23">
        <v>0.1</v>
      </c>
      <c r="G23" s="23">
        <v>0.1</v>
      </c>
      <c r="H23" s="23">
        <v>19.489999999999998</v>
      </c>
      <c r="I23" s="23">
        <v>74.317769999999996</v>
      </c>
      <c r="J23" s="23">
        <v>0.02</v>
      </c>
      <c r="K23" s="23">
        <v>0</v>
      </c>
      <c r="L23" s="23">
        <v>0</v>
      </c>
      <c r="M23" s="23">
        <v>0</v>
      </c>
      <c r="N23" s="23">
        <v>17.52</v>
      </c>
      <c r="O23" s="23">
        <v>0.43</v>
      </c>
      <c r="P23" s="23">
        <v>1.54</v>
      </c>
      <c r="Q23" s="23">
        <v>0</v>
      </c>
      <c r="R23" s="23">
        <v>0</v>
      </c>
      <c r="S23" s="23">
        <v>0.35</v>
      </c>
      <c r="T23" s="23">
        <v>0.35</v>
      </c>
      <c r="U23" s="23">
        <v>0.89</v>
      </c>
      <c r="V23" s="23">
        <v>3.86</v>
      </c>
      <c r="W23" s="23">
        <v>4.51</v>
      </c>
      <c r="X23" s="23">
        <v>1.1399999999999999</v>
      </c>
      <c r="Y23" s="23">
        <v>1.1200000000000001</v>
      </c>
      <c r="Z23" s="23">
        <v>0.23</v>
      </c>
      <c r="AA23" s="23">
        <v>0</v>
      </c>
      <c r="AB23" s="23">
        <v>351</v>
      </c>
      <c r="AC23" s="23">
        <v>65.099999999999994</v>
      </c>
      <c r="AD23" s="23">
        <v>0.26</v>
      </c>
      <c r="AE23" s="23">
        <v>0.01</v>
      </c>
      <c r="AF23" s="23">
        <v>0.02</v>
      </c>
      <c r="AG23" s="23">
        <v>0.08</v>
      </c>
      <c r="AH23" s="23">
        <v>0.11</v>
      </c>
      <c r="AI23" s="23">
        <v>39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239.02</v>
      </c>
      <c r="CC23" s="24"/>
      <c r="CD23" s="24"/>
      <c r="CE23" s="20">
        <v>58.5</v>
      </c>
      <c r="CF23" s="20"/>
      <c r="CG23" s="20">
        <v>6.24</v>
      </c>
      <c r="CH23" s="20">
        <v>6.24</v>
      </c>
      <c r="CI23" s="20">
        <v>6.24</v>
      </c>
      <c r="CJ23" s="20">
        <v>617.5</v>
      </c>
      <c r="CK23" s="20">
        <v>230.9</v>
      </c>
      <c r="CL23" s="20">
        <v>424.2</v>
      </c>
      <c r="CM23" s="20">
        <v>51.96</v>
      </c>
      <c r="CN23" s="20">
        <v>30.99</v>
      </c>
      <c r="CO23" s="20">
        <v>41.47</v>
      </c>
      <c r="CP23" s="20">
        <v>15</v>
      </c>
      <c r="CQ23" s="20">
        <v>0</v>
      </c>
      <c r="CR23" s="28"/>
    </row>
    <row r="24" spans="1:96" s="20" customFormat="1" ht="63" x14ac:dyDescent="0.25">
      <c r="A24" s="21" t="str">
        <f>"18/1"</f>
        <v>18/1</v>
      </c>
      <c r="B24" s="27" t="s">
        <v>260</v>
      </c>
      <c r="C24" s="23" t="str">
        <f>"100"</f>
        <v>100</v>
      </c>
      <c r="D24" s="23">
        <v>1.3</v>
      </c>
      <c r="E24" s="23">
        <v>0</v>
      </c>
      <c r="F24" s="23">
        <v>5.95</v>
      </c>
      <c r="G24" s="23">
        <v>5.95</v>
      </c>
      <c r="H24" s="23">
        <v>21.27</v>
      </c>
      <c r="I24" s="23">
        <v>135.98244799999998</v>
      </c>
      <c r="J24" s="23">
        <v>0.75</v>
      </c>
      <c r="K24" s="23">
        <v>3.9</v>
      </c>
      <c r="L24" s="23">
        <v>0</v>
      </c>
      <c r="M24" s="23">
        <v>0</v>
      </c>
      <c r="N24" s="23">
        <v>18.77</v>
      </c>
      <c r="O24" s="23">
        <v>0.15</v>
      </c>
      <c r="P24" s="23">
        <v>2.35</v>
      </c>
      <c r="Q24" s="23">
        <v>0</v>
      </c>
      <c r="R24" s="23">
        <v>0</v>
      </c>
      <c r="S24" s="23">
        <v>0.22</v>
      </c>
      <c r="T24" s="23">
        <v>1.31</v>
      </c>
      <c r="U24" s="23">
        <v>15.24</v>
      </c>
      <c r="V24" s="23">
        <v>145.07</v>
      </c>
      <c r="W24" s="23">
        <v>19.61</v>
      </c>
      <c r="X24" s="23">
        <v>27.56</v>
      </c>
      <c r="Y24" s="23">
        <v>40</v>
      </c>
      <c r="Z24" s="23">
        <v>0.51</v>
      </c>
      <c r="AA24" s="23">
        <v>0</v>
      </c>
      <c r="AB24" s="23">
        <v>8702.4</v>
      </c>
      <c r="AC24" s="23">
        <v>1480</v>
      </c>
      <c r="AD24" s="23">
        <v>2.94</v>
      </c>
      <c r="AE24" s="23">
        <v>0.04</v>
      </c>
      <c r="AF24" s="23">
        <v>0.05</v>
      </c>
      <c r="AG24" s="23">
        <v>0.73</v>
      </c>
      <c r="AH24" s="23">
        <v>0.81</v>
      </c>
      <c r="AI24" s="23">
        <v>3.63</v>
      </c>
      <c r="AJ24" s="20">
        <v>0</v>
      </c>
      <c r="AK24" s="20">
        <v>31.18</v>
      </c>
      <c r="AL24" s="20">
        <v>25.38</v>
      </c>
      <c r="AM24" s="20">
        <v>31.91</v>
      </c>
      <c r="AN24" s="20">
        <v>27.56</v>
      </c>
      <c r="AO24" s="20">
        <v>6.53</v>
      </c>
      <c r="AP24" s="20">
        <v>23.21</v>
      </c>
      <c r="AQ24" s="20">
        <v>5.8</v>
      </c>
      <c r="AR24" s="20">
        <v>22.48</v>
      </c>
      <c r="AS24" s="20">
        <v>34.81</v>
      </c>
      <c r="AT24" s="20">
        <v>29.73</v>
      </c>
      <c r="AU24" s="20">
        <v>97.9</v>
      </c>
      <c r="AV24" s="20">
        <v>10.15</v>
      </c>
      <c r="AW24" s="20">
        <v>21.03</v>
      </c>
      <c r="AX24" s="20">
        <v>170.42</v>
      </c>
      <c r="AY24" s="20">
        <v>0</v>
      </c>
      <c r="AZ24" s="20">
        <v>21.76</v>
      </c>
      <c r="BA24" s="20">
        <v>23.93</v>
      </c>
      <c r="BB24" s="20">
        <v>13.05</v>
      </c>
      <c r="BC24" s="20">
        <v>8.6999999999999993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0.24</v>
      </c>
      <c r="BN24" s="20">
        <v>0.02</v>
      </c>
      <c r="BO24" s="20">
        <v>0.04</v>
      </c>
      <c r="BP24" s="20">
        <v>0</v>
      </c>
      <c r="BQ24" s="20">
        <v>0</v>
      </c>
      <c r="BR24" s="20">
        <v>0</v>
      </c>
      <c r="BS24" s="20">
        <v>1.39</v>
      </c>
      <c r="BT24" s="20">
        <v>0</v>
      </c>
      <c r="BU24" s="20">
        <v>0</v>
      </c>
      <c r="BV24" s="20">
        <v>3.47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68.930000000000007</v>
      </c>
      <c r="CC24" s="24"/>
      <c r="CD24" s="24"/>
      <c r="CE24" s="20">
        <v>1450.4</v>
      </c>
      <c r="CG24" s="20">
        <v>1.67</v>
      </c>
      <c r="CH24" s="20">
        <v>1.25</v>
      </c>
      <c r="CI24" s="20">
        <v>1.46</v>
      </c>
      <c r="CJ24" s="20">
        <v>206.85</v>
      </c>
      <c r="CK24" s="20">
        <v>51.94</v>
      </c>
      <c r="CL24" s="20">
        <v>129.38999999999999</v>
      </c>
      <c r="CM24" s="20">
        <v>1.19</v>
      </c>
      <c r="CN24" s="20">
        <v>0.72</v>
      </c>
      <c r="CO24" s="20">
        <v>0.95</v>
      </c>
      <c r="CP24" s="20">
        <v>1</v>
      </c>
      <c r="CQ24" s="20">
        <v>0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36.6</v>
      </c>
      <c r="E25" s="33">
        <v>11.07</v>
      </c>
      <c r="F25" s="33">
        <v>32.96</v>
      </c>
      <c r="G25" s="33">
        <v>30.86</v>
      </c>
      <c r="H25" s="33">
        <v>175.12</v>
      </c>
      <c r="I25" s="33">
        <v>1104.58</v>
      </c>
      <c r="J25" s="33">
        <v>4.79</v>
      </c>
      <c r="K25" s="33">
        <v>17.55</v>
      </c>
      <c r="L25" s="33">
        <v>0</v>
      </c>
      <c r="M25" s="33">
        <v>0</v>
      </c>
      <c r="N25" s="33">
        <v>45.25</v>
      </c>
      <c r="O25" s="33">
        <v>107.4</v>
      </c>
      <c r="P25" s="33">
        <v>22.48</v>
      </c>
      <c r="Q25" s="33">
        <v>0</v>
      </c>
      <c r="R25" s="33">
        <v>0</v>
      </c>
      <c r="S25" s="33">
        <v>1.46</v>
      </c>
      <c r="T25" s="33">
        <v>9.61</v>
      </c>
      <c r="U25" s="33">
        <v>862.02</v>
      </c>
      <c r="V25" s="33">
        <v>1312.83</v>
      </c>
      <c r="W25" s="33">
        <v>118.72</v>
      </c>
      <c r="X25" s="33">
        <v>257.45</v>
      </c>
      <c r="Y25" s="33">
        <v>555.79</v>
      </c>
      <c r="Z25" s="33">
        <v>10.61</v>
      </c>
      <c r="AA25" s="33">
        <v>11.7</v>
      </c>
      <c r="AB25" s="33">
        <v>12154.07</v>
      </c>
      <c r="AC25" s="33">
        <v>2177.63</v>
      </c>
      <c r="AD25" s="33">
        <v>15.35</v>
      </c>
      <c r="AE25" s="33">
        <v>0.72</v>
      </c>
      <c r="AF25" s="33">
        <v>0.4</v>
      </c>
      <c r="AG25" s="33">
        <v>7.34</v>
      </c>
      <c r="AH25" s="33">
        <v>16.13</v>
      </c>
      <c r="AI25" s="33">
        <v>49.51</v>
      </c>
      <c r="AJ25" s="34">
        <v>0</v>
      </c>
      <c r="AK25" s="34">
        <v>1767.74</v>
      </c>
      <c r="AL25" s="34">
        <v>1484.83</v>
      </c>
      <c r="AM25" s="34">
        <v>2473.5700000000002</v>
      </c>
      <c r="AN25" s="34">
        <v>2117.13</v>
      </c>
      <c r="AO25" s="34">
        <v>716.01</v>
      </c>
      <c r="AP25" s="34">
        <v>1385.15</v>
      </c>
      <c r="AQ25" s="34">
        <v>420.85</v>
      </c>
      <c r="AR25" s="34">
        <v>1156.18</v>
      </c>
      <c r="AS25" s="34">
        <v>1029.0999999999999</v>
      </c>
      <c r="AT25" s="34">
        <v>1689.28</v>
      </c>
      <c r="AU25" s="34">
        <v>1907.35</v>
      </c>
      <c r="AV25" s="34">
        <v>977.24</v>
      </c>
      <c r="AW25" s="34">
        <v>1133.3</v>
      </c>
      <c r="AX25" s="34">
        <v>4922.76</v>
      </c>
      <c r="AY25" s="34">
        <v>0</v>
      </c>
      <c r="AZ25" s="34">
        <v>1282.23</v>
      </c>
      <c r="BA25" s="34">
        <v>1039.6500000000001</v>
      </c>
      <c r="BB25" s="34">
        <v>727.98</v>
      </c>
      <c r="BC25" s="34">
        <v>493.86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0.01</v>
      </c>
      <c r="BJ25" s="34">
        <v>0</v>
      </c>
      <c r="BK25" s="34">
        <v>2.16</v>
      </c>
      <c r="BL25" s="34">
        <v>0</v>
      </c>
      <c r="BM25" s="34">
        <v>1.08</v>
      </c>
      <c r="BN25" s="34">
        <v>0.1</v>
      </c>
      <c r="BO25" s="34">
        <v>0.18</v>
      </c>
      <c r="BP25" s="34">
        <v>0</v>
      </c>
      <c r="BQ25" s="34">
        <v>0</v>
      </c>
      <c r="BR25" s="34">
        <v>0.03</v>
      </c>
      <c r="BS25" s="34">
        <v>6.99</v>
      </c>
      <c r="BT25" s="34">
        <v>0.01</v>
      </c>
      <c r="BU25" s="34">
        <v>0</v>
      </c>
      <c r="BV25" s="34">
        <v>16.97</v>
      </c>
      <c r="BW25" s="34">
        <v>0.16</v>
      </c>
      <c r="BX25" s="34">
        <v>0</v>
      </c>
      <c r="BY25" s="34">
        <v>0</v>
      </c>
      <c r="BZ25" s="34">
        <v>0</v>
      </c>
      <c r="CA25" s="34">
        <v>0</v>
      </c>
      <c r="CB25" s="34">
        <v>883.95</v>
      </c>
      <c r="CC25" s="25"/>
      <c r="CD25" s="25">
        <f>$I$25/$I$26*100</f>
        <v>65.080954962173877</v>
      </c>
      <c r="CE25" s="34">
        <v>2037.38</v>
      </c>
      <c r="CF25" s="34"/>
      <c r="CG25" s="34">
        <v>234.81</v>
      </c>
      <c r="CH25" s="34">
        <v>80.8</v>
      </c>
      <c r="CI25" s="34">
        <v>157.81</v>
      </c>
      <c r="CJ25" s="34">
        <v>9937.09</v>
      </c>
      <c r="CK25" s="34">
        <v>4200.5200000000004</v>
      </c>
      <c r="CL25" s="34">
        <v>7068.81</v>
      </c>
      <c r="CM25" s="34">
        <v>213.51</v>
      </c>
      <c r="CN25" s="34">
        <v>132.63</v>
      </c>
      <c r="CO25" s="34">
        <v>173.19</v>
      </c>
      <c r="CP25" s="34">
        <v>16</v>
      </c>
      <c r="CQ25" s="34">
        <v>1.45</v>
      </c>
    </row>
    <row r="26" spans="1:96" s="30" customFormat="1" x14ac:dyDescent="0.25">
      <c r="A26" s="31"/>
      <c r="B26" s="32" t="s">
        <v>117</v>
      </c>
      <c r="C26" s="33"/>
      <c r="D26" s="33">
        <v>62.02</v>
      </c>
      <c r="E26" s="33">
        <v>30.59</v>
      </c>
      <c r="F26" s="33">
        <v>58.84</v>
      </c>
      <c r="G26" s="33">
        <v>42.66</v>
      </c>
      <c r="H26" s="33">
        <v>240.6</v>
      </c>
      <c r="I26" s="33">
        <v>1697.24</v>
      </c>
      <c r="J26" s="33">
        <v>10.89</v>
      </c>
      <c r="K26" s="33">
        <v>24.45</v>
      </c>
      <c r="L26" s="33">
        <v>0</v>
      </c>
      <c r="M26" s="33">
        <v>0</v>
      </c>
      <c r="N26" s="33">
        <v>65.400000000000006</v>
      </c>
      <c r="O26" s="33">
        <v>149.11000000000001</v>
      </c>
      <c r="P26" s="33">
        <v>26.09</v>
      </c>
      <c r="Q26" s="33">
        <v>0</v>
      </c>
      <c r="R26" s="33">
        <v>0</v>
      </c>
      <c r="S26" s="33">
        <v>2.5299999999999998</v>
      </c>
      <c r="T26" s="33">
        <v>14.11</v>
      </c>
      <c r="U26" s="33">
        <v>1791.41</v>
      </c>
      <c r="V26" s="33">
        <v>1844.82</v>
      </c>
      <c r="W26" s="33">
        <v>224.57</v>
      </c>
      <c r="X26" s="33">
        <v>290.66000000000003</v>
      </c>
      <c r="Y26" s="33">
        <v>863.31</v>
      </c>
      <c r="Z26" s="33">
        <v>16.760000000000002</v>
      </c>
      <c r="AA26" s="33">
        <v>239.71</v>
      </c>
      <c r="AB26" s="33">
        <v>12257.41</v>
      </c>
      <c r="AC26" s="33">
        <v>2577.9299999999998</v>
      </c>
      <c r="AD26" s="33">
        <v>21.95</v>
      </c>
      <c r="AE26" s="33">
        <v>0.89</v>
      </c>
      <c r="AF26" s="33">
        <v>0.97</v>
      </c>
      <c r="AG26" s="33">
        <v>8.4</v>
      </c>
      <c r="AH26" s="33">
        <v>23.68</v>
      </c>
      <c r="AI26" s="33">
        <v>60.29</v>
      </c>
      <c r="AJ26" s="34">
        <v>0</v>
      </c>
      <c r="AK26" s="34">
        <v>3187.43</v>
      </c>
      <c r="AL26" s="34">
        <v>2635.23</v>
      </c>
      <c r="AM26" s="34">
        <v>4545.78</v>
      </c>
      <c r="AN26" s="34">
        <v>3597.99</v>
      </c>
      <c r="AO26" s="34">
        <v>1424.12</v>
      </c>
      <c r="AP26" s="34">
        <v>2467.81</v>
      </c>
      <c r="AQ26" s="34">
        <v>781.03</v>
      </c>
      <c r="AR26" s="34">
        <v>2420.3000000000002</v>
      </c>
      <c r="AS26" s="34">
        <v>2276.54</v>
      </c>
      <c r="AT26" s="34">
        <v>3090.49</v>
      </c>
      <c r="AU26" s="34">
        <v>3976.38</v>
      </c>
      <c r="AV26" s="34">
        <v>1602.06</v>
      </c>
      <c r="AW26" s="34">
        <v>1969.05</v>
      </c>
      <c r="AX26" s="34">
        <v>9422.5499999999993</v>
      </c>
      <c r="AY26" s="34">
        <v>23.75</v>
      </c>
      <c r="AZ26" s="34">
        <v>2469.7399999999998</v>
      </c>
      <c r="BA26" s="34">
        <v>2688.6</v>
      </c>
      <c r="BB26" s="34">
        <v>1579.67</v>
      </c>
      <c r="BC26" s="34">
        <v>1046.97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2.82</v>
      </c>
      <c r="BL26" s="34">
        <v>0</v>
      </c>
      <c r="BM26" s="34">
        <v>1.47</v>
      </c>
      <c r="BN26" s="34">
        <v>0.12</v>
      </c>
      <c r="BO26" s="34">
        <v>0.24</v>
      </c>
      <c r="BP26" s="34">
        <v>0</v>
      </c>
      <c r="BQ26" s="34">
        <v>0</v>
      </c>
      <c r="BR26" s="34">
        <v>0.03</v>
      </c>
      <c r="BS26" s="34">
        <v>9.26</v>
      </c>
      <c r="BT26" s="34">
        <v>0.01</v>
      </c>
      <c r="BU26" s="34">
        <v>0</v>
      </c>
      <c r="BV26" s="34">
        <v>23.52</v>
      </c>
      <c r="BW26" s="34">
        <v>0.17</v>
      </c>
      <c r="BX26" s="34">
        <v>0</v>
      </c>
      <c r="BY26" s="34">
        <v>0</v>
      </c>
      <c r="BZ26" s="34">
        <v>0</v>
      </c>
      <c r="CA26" s="34">
        <v>0</v>
      </c>
      <c r="CB26" s="34">
        <v>1375.42</v>
      </c>
      <c r="CC26" s="25"/>
      <c r="CD26" s="25"/>
      <c r="CE26" s="34">
        <v>2282.61</v>
      </c>
      <c r="CF26" s="34"/>
      <c r="CG26" s="34">
        <v>296.55</v>
      </c>
      <c r="CH26" s="34">
        <v>120.25</v>
      </c>
      <c r="CI26" s="34">
        <v>208.4</v>
      </c>
      <c r="CJ26" s="34">
        <v>13972.6</v>
      </c>
      <c r="CK26" s="34">
        <v>6389.41</v>
      </c>
      <c r="CL26" s="34">
        <v>10181</v>
      </c>
      <c r="CM26" s="34">
        <v>288.51</v>
      </c>
      <c r="CN26" s="34">
        <v>182.94</v>
      </c>
      <c r="CO26" s="34">
        <v>236.15</v>
      </c>
      <c r="CP26" s="34">
        <v>26.01</v>
      </c>
      <c r="CQ26" s="34">
        <v>3.27</v>
      </c>
    </row>
    <row r="27" spans="1:96" ht="47.25" x14ac:dyDescent="0.25">
      <c r="A27" s="21"/>
      <c r="B27" s="27" t="s">
        <v>193</v>
      </c>
      <c r="C27" s="23"/>
      <c r="D27" s="23">
        <v>54</v>
      </c>
      <c r="E27" s="23">
        <v>0</v>
      </c>
      <c r="F27" s="23">
        <v>55.2</v>
      </c>
      <c r="G27" s="23">
        <v>0</v>
      </c>
      <c r="H27" s="23">
        <v>229.79999999999998</v>
      </c>
      <c r="I27" s="23">
        <v>1632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540</v>
      </c>
      <c r="AD27" s="23">
        <v>0</v>
      </c>
      <c r="AE27" s="23">
        <v>0.84</v>
      </c>
      <c r="AF27" s="23">
        <v>0.96</v>
      </c>
      <c r="AG27" s="23"/>
      <c r="AH27" s="23"/>
      <c r="AI27" s="23">
        <v>42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8.0200000000000031</v>
      </c>
      <c r="E28" s="23">
        <f t="shared" si="0"/>
        <v>30.59</v>
      </c>
      <c r="F28" s="23">
        <f t="shared" si="0"/>
        <v>3.6400000000000006</v>
      </c>
      <c r="G28" s="23">
        <f t="shared" si="0"/>
        <v>42.66</v>
      </c>
      <c r="H28" s="23">
        <f t="shared" si="0"/>
        <v>10.800000000000011</v>
      </c>
      <c r="I28" s="23">
        <f t="shared" si="0"/>
        <v>65.240000000000009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1844.82</v>
      </c>
      <c r="W28" s="23">
        <f t="shared" si="1"/>
        <v>224.57</v>
      </c>
      <c r="X28" s="23">
        <f t="shared" si="1"/>
        <v>290.66000000000003</v>
      </c>
      <c r="Y28" s="23">
        <f t="shared" si="1"/>
        <v>863.31</v>
      </c>
      <c r="Z28" s="23">
        <f t="shared" si="1"/>
        <v>16.760000000000002</v>
      </c>
      <c r="AA28" s="23">
        <f t="shared" si="1"/>
        <v>239.71</v>
      </c>
      <c r="AB28" s="23">
        <f t="shared" si="1"/>
        <v>12257.41</v>
      </c>
      <c r="AC28" s="23">
        <f t="shared" si="1"/>
        <v>2037.9299999999998</v>
      </c>
      <c r="AD28" s="23">
        <f t="shared" si="1"/>
        <v>21.95</v>
      </c>
      <c r="AE28" s="23">
        <f t="shared" si="1"/>
        <v>5.0000000000000044E-2</v>
      </c>
      <c r="AF28" s="23">
        <f t="shared" si="1"/>
        <v>1.0000000000000009E-2</v>
      </c>
      <c r="AG28" s="23"/>
      <c r="AH28" s="23"/>
      <c r="AI28" s="23">
        <f>AI26-AI27</f>
        <v>18.29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208.4</v>
      </c>
      <c r="CJ28" s="20"/>
      <c r="CK28" s="20"/>
      <c r="CL28" s="20">
        <f>CL26-CL27</f>
        <v>10181</v>
      </c>
      <c r="CM28" s="20"/>
      <c r="CN28" s="20"/>
      <c r="CO28" s="20">
        <f>CO26-CO27</f>
        <v>236.15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15</v>
      </c>
      <c r="E29" s="23"/>
      <c r="F29" s="23">
        <v>32</v>
      </c>
      <c r="G29" s="23"/>
      <c r="H29" s="23">
        <v>53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207</v>
      </c>
      <c r="D6" s="55" t="s">
        <v>197</v>
      </c>
      <c r="E6" s="56">
        <v>200</v>
      </c>
      <c r="F6" s="57"/>
      <c r="G6" s="56">
        <v>267.26346000000001</v>
      </c>
      <c r="H6" s="56">
        <v>17.91</v>
      </c>
      <c r="I6" s="56">
        <v>21.33</v>
      </c>
      <c r="J6" s="58">
        <v>0.96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70</v>
      </c>
      <c r="F7" s="57"/>
      <c r="G7" s="56">
        <v>211.40683273266663</v>
      </c>
      <c r="H7" s="56">
        <v>5.67</v>
      </c>
      <c r="I7" s="56">
        <v>3.99</v>
      </c>
      <c r="J7" s="58">
        <v>38.479999999999997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40</v>
      </c>
      <c r="F14" s="72"/>
      <c r="G14" s="71">
        <v>89.560399999999987</v>
      </c>
      <c r="H14" s="71">
        <v>2.64</v>
      </c>
      <c r="I14" s="71">
        <v>0.26</v>
      </c>
      <c r="J14" s="73">
        <v>18.760000000000002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60</v>
      </c>
      <c r="F15" s="57"/>
      <c r="G15" s="56">
        <v>116.02799999999999</v>
      </c>
      <c r="H15" s="56">
        <v>3.96</v>
      </c>
      <c r="I15" s="56">
        <v>0.72</v>
      </c>
      <c r="J15" s="58">
        <v>25.02</v>
      </c>
    </row>
    <row r="16" spans="1:10" x14ac:dyDescent="0.25">
      <c r="A16" s="52"/>
      <c r="B16" s="59" t="s">
        <v>144</v>
      </c>
      <c r="C16" s="54" t="s">
        <v>178</v>
      </c>
      <c r="D16" s="55" t="s">
        <v>170</v>
      </c>
      <c r="E16" s="56">
        <v>250</v>
      </c>
      <c r="F16" s="57"/>
      <c r="G16" s="56">
        <v>164.05552</v>
      </c>
      <c r="H16" s="56">
        <v>5.54</v>
      </c>
      <c r="I16" s="56">
        <v>5.56</v>
      </c>
      <c r="J16" s="58">
        <v>24.31</v>
      </c>
    </row>
    <row r="17" spans="1:10" x14ac:dyDescent="0.25">
      <c r="A17" s="52"/>
      <c r="B17" s="59" t="s">
        <v>146</v>
      </c>
      <c r="C17" s="54" t="s">
        <v>262</v>
      </c>
      <c r="D17" s="55" t="s">
        <v>258</v>
      </c>
      <c r="E17" s="56">
        <v>130</v>
      </c>
      <c r="F17" s="57"/>
      <c r="G17" s="56">
        <v>186.66530000000003</v>
      </c>
      <c r="H17" s="56">
        <v>12.66</v>
      </c>
      <c r="I17" s="56">
        <v>10</v>
      </c>
      <c r="J17" s="58">
        <v>11.6</v>
      </c>
    </row>
    <row r="18" spans="1:10" x14ac:dyDescent="0.25">
      <c r="A18" s="52"/>
      <c r="B18" s="59" t="s">
        <v>148</v>
      </c>
      <c r="C18" s="54" t="s">
        <v>263</v>
      </c>
      <c r="D18" s="55" t="s">
        <v>259</v>
      </c>
      <c r="E18" s="56">
        <v>180</v>
      </c>
      <c r="F18" s="57"/>
      <c r="G18" s="56">
        <v>337.96693080000006</v>
      </c>
      <c r="H18" s="56">
        <v>10.26</v>
      </c>
      <c r="I18" s="56">
        <v>10.36</v>
      </c>
      <c r="J18" s="58">
        <v>54.67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200</v>
      </c>
      <c r="F19" s="57"/>
      <c r="G19" s="56">
        <v>74.317769999999996</v>
      </c>
      <c r="H19" s="56">
        <v>0.24</v>
      </c>
      <c r="I19" s="56">
        <v>0.1</v>
      </c>
      <c r="J19" s="58">
        <v>19.489999999999998</v>
      </c>
    </row>
    <row r="20" spans="1:10" ht="30" x14ac:dyDescent="0.25">
      <c r="A20" s="52"/>
      <c r="B20" s="59" t="s">
        <v>152</v>
      </c>
      <c r="C20" s="54" t="s">
        <v>264</v>
      </c>
      <c r="D20" s="55" t="s">
        <v>260</v>
      </c>
      <c r="E20" s="56">
        <v>100</v>
      </c>
      <c r="F20" s="57"/>
      <c r="G20" s="56">
        <v>135.98244799999998</v>
      </c>
      <c r="H20" s="56">
        <v>1.3</v>
      </c>
      <c r="I20" s="56">
        <v>5.95</v>
      </c>
      <c r="J20" s="58">
        <v>21.27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45173.355497685188</v>
      </c>
    </row>
    <row r="2" spans="1:2" ht="12.75" customHeight="1" x14ac:dyDescent="0.2">
      <c r="A2" s="83" t="s">
        <v>161</v>
      </c>
      <c r="B2" s="84">
        <v>45176.604398148149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266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IU36"/>
  <sheetViews>
    <sheetView workbookViewId="0">
      <selection activeCell="A8" sqref="A8:CQ36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"4 сентября 2023 г."</f>
        <v>4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(25)'!B3&lt;&gt;"",'Dop (25)'!B3,"")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</v>
      </c>
      <c r="CK11" s="20">
        <v>146.4</v>
      </c>
      <c r="CL11" s="20">
        <v>263.2</v>
      </c>
      <c r="CM11" s="20">
        <v>3.04</v>
      </c>
      <c r="CN11" s="20">
        <v>3.04</v>
      </c>
      <c r="CO11" s="20">
        <v>3.04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20.530314146341471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4.3099999999999996</v>
      </c>
      <c r="CH12" s="20">
        <v>4.16</v>
      </c>
      <c r="CI12" s="20">
        <v>4.24</v>
      </c>
      <c r="CJ12" s="20">
        <v>465.46</v>
      </c>
      <c r="CK12" s="20">
        <v>186.38</v>
      </c>
      <c r="CL12" s="20">
        <v>325.92</v>
      </c>
      <c r="CM12" s="20">
        <v>45.14</v>
      </c>
      <c r="CN12" s="20">
        <v>26.83</v>
      </c>
      <c r="CO12" s="20">
        <v>35.99</v>
      </c>
      <c r="CP12" s="20">
        <v>4.88</v>
      </c>
      <c r="CQ12" s="20">
        <v>0</v>
      </c>
      <c r="CR12" s="28"/>
    </row>
    <row r="13" spans="1:96" s="26" customFormat="1" ht="63" x14ac:dyDescent="0.25">
      <c r="A13" s="21" t="str">
        <f>"2/6-1"</f>
        <v>2/6-1</v>
      </c>
      <c r="B13" s="27" t="s">
        <v>197</v>
      </c>
      <c r="C13" s="23" t="str">
        <f>"130"</f>
        <v>130</v>
      </c>
      <c r="D13" s="23">
        <v>11.64</v>
      </c>
      <c r="E13" s="23">
        <v>12.38</v>
      </c>
      <c r="F13" s="23">
        <v>13.87</v>
      </c>
      <c r="G13" s="23">
        <v>4.55</v>
      </c>
      <c r="H13" s="23">
        <v>0.62</v>
      </c>
      <c r="I13" s="23">
        <v>173.721249</v>
      </c>
      <c r="J13" s="23">
        <v>3.49</v>
      </c>
      <c r="K13" s="23">
        <v>2.96</v>
      </c>
      <c r="L13" s="23">
        <v>0</v>
      </c>
      <c r="M13" s="23">
        <v>0</v>
      </c>
      <c r="N13" s="23">
        <v>0.62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1.62</v>
      </c>
      <c r="U13" s="23">
        <v>382.27</v>
      </c>
      <c r="V13" s="23">
        <v>120.17</v>
      </c>
      <c r="W13" s="23">
        <v>49.29</v>
      </c>
      <c r="X13" s="23">
        <v>10.3</v>
      </c>
      <c r="Y13" s="23">
        <v>163.37</v>
      </c>
      <c r="Z13" s="23">
        <v>2.14</v>
      </c>
      <c r="AA13" s="23">
        <v>146.25</v>
      </c>
      <c r="AB13" s="23">
        <v>46.8</v>
      </c>
      <c r="AC13" s="23">
        <v>253.5</v>
      </c>
      <c r="AD13" s="23">
        <v>2.59</v>
      </c>
      <c r="AE13" s="23">
        <v>0.05</v>
      </c>
      <c r="AF13" s="23">
        <v>0.34</v>
      </c>
      <c r="AG13" s="23">
        <v>0.16</v>
      </c>
      <c r="AH13" s="23">
        <v>3.51</v>
      </c>
      <c r="AI13" s="23">
        <v>0</v>
      </c>
      <c r="AJ13" s="20">
        <v>0</v>
      </c>
      <c r="AK13" s="20">
        <v>707.54</v>
      </c>
      <c r="AL13" s="20">
        <v>547.15</v>
      </c>
      <c r="AM13" s="20">
        <v>990.74</v>
      </c>
      <c r="AN13" s="20">
        <v>827.6</v>
      </c>
      <c r="AO13" s="20">
        <v>388.6</v>
      </c>
      <c r="AP13" s="20">
        <v>559.07000000000005</v>
      </c>
      <c r="AQ13" s="20">
        <v>186.97</v>
      </c>
      <c r="AR13" s="20">
        <v>597.55999999999995</v>
      </c>
      <c r="AS13" s="20">
        <v>650.72</v>
      </c>
      <c r="AT13" s="20">
        <v>721.29</v>
      </c>
      <c r="AU13" s="20">
        <v>1126.3800000000001</v>
      </c>
      <c r="AV13" s="20">
        <v>311.61</v>
      </c>
      <c r="AW13" s="20">
        <v>381.26</v>
      </c>
      <c r="AX13" s="20">
        <v>1624.95</v>
      </c>
      <c r="AY13" s="20">
        <v>12.83</v>
      </c>
      <c r="AZ13" s="20">
        <v>362.93</v>
      </c>
      <c r="BA13" s="20">
        <v>850.51</v>
      </c>
      <c r="BB13" s="20">
        <v>436.25</v>
      </c>
      <c r="BC13" s="20">
        <v>268.52999999999997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0.25</v>
      </c>
      <c r="BL13" s="20">
        <v>0</v>
      </c>
      <c r="BM13" s="20">
        <v>0.16</v>
      </c>
      <c r="BN13" s="20">
        <v>0.01</v>
      </c>
      <c r="BO13" s="20">
        <v>0.03</v>
      </c>
      <c r="BP13" s="20">
        <v>0</v>
      </c>
      <c r="BQ13" s="20">
        <v>0</v>
      </c>
      <c r="BR13" s="20">
        <v>0</v>
      </c>
      <c r="BS13" s="20">
        <v>0.95</v>
      </c>
      <c r="BT13" s="20">
        <v>0</v>
      </c>
      <c r="BU13" s="20">
        <v>0</v>
      </c>
      <c r="BV13" s="20">
        <v>2.68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108</v>
      </c>
      <c r="CC13" s="24"/>
      <c r="CD13" s="24"/>
      <c r="CE13" s="20">
        <v>154.05000000000001</v>
      </c>
      <c r="CF13" s="20"/>
      <c r="CG13" s="20">
        <v>37.5</v>
      </c>
      <c r="CH13" s="20">
        <v>24.8</v>
      </c>
      <c r="CI13" s="20">
        <v>31.15</v>
      </c>
      <c r="CJ13" s="20">
        <v>2486.67</v>
      </c>
      <c r="CK13" s="20">
        <v>1576.72</v>
      </c>
      <c r="CL13" s="20">
        <v>2031.69</v>
      </c>
      <c r="CM13" s="20">
        <v>13.5</v>
      </c>
      <c r="CN13" s="20">
        <v>8.77</v>
      </c>
      <c r="CO13" s="20">
        <v>11.13</v>
      </c>
      <c r="CP13" s="20">
        <v>0</v>
      </c>
      <c r="CQ13" s="20">
        <v>0.65</v>
      </c>
      <c r="CR13" s="28"/>
    </row>
    <row r="14" spans="1:96" s="20" customFormat="1" ht="31.5" x14ac:dyDescent="0.25">
      <c r="A14" s="21" t="str">
        <f>"8/12"</f>
        <v>8/12</v>
      </c>
      <c r="B14" s="27" t="s">
        <v>198</v>
      </c>
      <c r="C14" s="23" t="str">
        <f>"20"</f>
        <v>20</v>
      </c>
      <c r="D14" s="23">
        <v>1.62</v>
      </c>
      <c r="E14" s="23">
        <v>0.13</v>
      </c>
      <c r="F14" s="23">
        <v>1.1399999999999999</v>
      </c>
      <c r="G14" s="23">
        <v>1.21</v>
      </c>
      <c r="H14" s="23">
        <v>10.99</v>
      </c>
      <c r="I14" s="23">
        <v>60.401952209333331</v>
      </c>
      <c r="J14" s="23">
        <v>0.18</v>
      </c>
      <c r="K14" s="23">
        <v>0.67</v>
      </c>
      <c r="L14" s="23">
        <v>0</v>
      </c>
      <c r="M14" s="23">
        <v>0</v>
      </c>
      <c r="N14" s="23">
        <v>1.44</v>
      </c>
      <c r="O14" s="23">
        <v>9.08</v>
      </c>
      <c r="P14" s="23">
        <v>0.47</v>
      </c>
      <c r="Q14" s="23">
        <v>0</v>
      </c>
      <c r="R14" s="23">
        <v>0</v>
      </c>
      <c r="S14" s="23">
        <v>0</v>
      </c>
      <c r="T14" s="23">
        <v>0.31</v>
      </c>
      <c r="U14" s="23">
        <v>89.92</v>
      </c>
      <c r="V14" s="23">
        <v>17.46</v>
      </c>
      <c r="W14" s="23">
        <v>3.42</v>
      </c>
      <c r="X14" s="23">
        <v>2.23</v>
      </c>
      <c r="Y14" s="23">
        <v>12.62</v>
      </c>
      <c r="Z14" s="23">
        <v>0.18</v>
      </c>
      <c r="AA14" s="23">
        <v>0.86</v>
      </c>
      <c r="AB14" s="23">
        <v>0.26</v>
      </c>
      <c r="AC14" s="23">
        <v>1.49</v>
      </c>
      <c r="AD14" s="23">
        <v>0.69</v>
      </c>
      <c r="AE14" s="23">
        <v>0.02</v>
      </c>
      <c r="AF14" s="23">
        <v>0.01</v>
      </c>
      <c r="AG14" s="23">
        <v>0.15</v>
      </c>
      <c r="AH14" s="23">
        <v>0.5</v>
      </c>
      <c r="AI14" s="23">
        <v>0</v>
      </c>
      <c r="AJ14" s="20">
        <v>0</v>
      </c>
      <c r="AK14" s="20">
        <v>72.760000000000005</v>
      </c>
      <c r="AL14" s="20">
        <v>65.260000000000005</v>
      </c>
      <c r="AM14" s="20">
        <v>121.88</v>
      </c>
      <c r="AN14" s="20">
        <v>44.21</v>
      </c>
      <c r="AO14" s="20">
        <v>24.85</v>
      </c>
      <c r="AP14" s="20">
        <v>48.67</v>
      </c>
      <c r="AQ14" s="20">
        <v>15.54</v>
      </c>
      <c r="AR14" s="20">
        <v>74.819999999999993</v>
      </c>
      <c r="AS14" s="20">
        <v>52.7</v>
      </c>
      <c r="AT14" s="20">
        <v>62.54</v>
      </c>
      <c r="AU14" s="20">
        <v>58.99</v>
      </c>
      <c r="AV14" s="20">
        <v>31.55</v>
      </c>
      <c r="AW14" s="20">
        <v>53.48</v>
      </c>
      <c r="AX14" s="20">
        <v>444.65</v>
      </c>
      <c r="AY14" s="20">
        <v>1.1399999999999999</v>
      </c>
      <c r="AZ14" s="20">
        <v>138.66</v>
      </c>
      <c r="BA14" s="20">
        <v>76.45</v>
      </c>
      <c r="BB14" s="20">
        <v>39.08</v>
      </c>
      <c r="BC14" s="20">
        <v>30.01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7.0000000000000007E-2</v>
      </c>
      <c r="BL14" s="20">
        <v>0</v>
      </c>
      <c r="BM14" s="20">
        <v>0.04</v>
      </c>
      <c r="BN14" s="20">
        <v>0</v>
      </c>
      <c r="BO14" s="20">
        <v>0.01</v>
      </c>
      <c r="BP14" s="20">
        <v>0</v>
      </c>
      <c r="BQ14" s="20">
        <v>0</v>
      </c>
      <c r="BR14" s="20">
        <v>0</v>
      </c>
      <c r="BS14" s="20">
        <v>0.23</v>
      </c>
      <c r="BT14" s="20">
        <v>0</v>
      </c>
      <c r="BU14" s="20">
        <v>0</v>
      </c>
      <c r="BV14" s="20">
        <v>0.68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9.07</v>
      </c>
      <c r="CC14" s="24"/>
      <c r="CD14" s="24"/>
      <c r="CE14" s="20">
        <v>0.9</v>
      </c>
      <c r="CG14" s="20">
        <v>19.52</v>
      </c>
      <c r="CH14" s="20">
        <v>10.09</v>
      </c>
      <c r="CI14" s="20">
        <v>14.81</v>
      </c>
      <c r="CJ14" s="20">
        <v>673.38</v>
      </c>
      <c r="CK14" s="20">
        <v>249.4</v>
      </c>
      <c r="CL14" s="20">
        <v>461.39</v>
      </c>
      <c r="CM14" s="20">
        <v>3.95</v>
      </c>
      <c r="CN14" s="20">
        <v>2.31</v>
      </c>
      <c r="CO14" s="20">
        <v>3.43</v>
      </c>
      <c r="CP14" s="20">
        <v>1.47</v>
      </c>
      <c r="CQ14" s="20">
        <v>0.23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14.7</v>
      </c>
      <c r="E15" s="33">
        <v>12.52</v>
      </c>
      <c r="F15" s="33">
        <v>15.16</v>
      </c>
      <c r="G15" s="33">
        <v>5.92</v>
      </c>
      <c r="H15" s="33">
        <v>26.06</v>
      </c>
      <c r="I15" s="33">
        <v>299.43</v>
      </c>
      <c r="J15" s="33">
        <v>3.67</v>
      </c>
      <c r="K15" s="33">
        <v>3.63</v>
      </c>
      <c r="L15" s="33">
        <v>0</v>
      </c>
      <c r="M15" s="33">
        <v>0</v>
      </c>
      <c r="N15" s="33">
        <v>7.21</v>
      </c>
      <c r="O15" s="33">
        <v>18.2</v>
      </c>
      <c r="P15" s="33">
        <v>0.64</v>
      </c>
      <c r="Q15" s="33">
        <v>0</v>
      </c>
      <c r="R15" s="33">
        <v>0</v>
      </c>
      <c r="S15" s="33">
        <v>0.28000000000000003</v>
      </c>
      <c r="T15" s="33">
        <v>2.35</v>
      </c>
      <c r="U15" s="33">
        <v>472.76</v>
      </c>
      <c r="V15" s="33">
        <v>145.65</v>
      </c>
      <c r="W15" s="33">
        <v>54.75</v>
      </c>
      <c r="X15" s="33">
        <v>13.09</v>
      </c>
      <c r="Y15" s="33">
        <v>176.99</v>
      </c>
      <c r="Z15" s="33">
        <v>2.36</v>
      </c>
      <c r="AA15" s="33">
        <v>147.11000000000001</v>
      </c>
      <c r="AB15" s="33">
        <v>47.5</v>
      </c>
      <c r="AC15" s="33">
        <v>255.08</v>
      </c>
      <c r="AD15" s="33">
        <v>3.28</v>
      </c>
      <c r="AE15" s="33">
        <v>7.0000000000000007E-2</v>
      </c>
      <c r="AF15" s="33">
        <v>0.35</v>
      </c>
      <c r="AG15" s="33">
        <v>0.31</v>
      </c>
      <c r="AH15" s="33">
        <v>4.0199999999999996</v>
      </c>
      <c r="AI15" s="33">
        <v>0.78</v>
      </c>
      <c r="AJ15" s="34">
        <v>0</v>
      </c>
      <c r="AK15" s="34">
        <v>844.82</v>
      </c>
      <c r="AL15" s="34">
        <v>679.64</v>
      </c>
      <c r="AM15" s="34">
        <v>1215.03</v>
      </c>
      <c r="AN15" s="34">
        <v>906.71</v>
      </c>
      <c r="AO15" s="34">
        <v>433.74</v>
      </c>
      <c r="AP15" s="34">
        <v>648.95000000000005</v>
      </c>
      <c r="AQ15" s="34">
        <v>217.64</v>
      </c>
      <c r="AR15" s="34">
        <v>746.3</v>
      </c>
      <c r="AS15" s="34">
        <v>748.31</v>
      </c>
      <c r="AT15" s="34">
        <v>846.47</v>
      </c>
      <c r="AU15" s="34">
        <v>1237.05</v>
      </c>
      <c r="AV15" s="34">
        <v>371.16</v>
      </c>
      <c r="AW15" s="34">
        <v>482.76</v>
      </c>
      <c r="AX15" s="34">
        <v>2471.19</v>
      </c>
      <c r="AY15" s="34">
        <v>13.98</v>
      </c>
      <c r="AZ15" s="34">
        <v>632.44000000000005</v>
      </c>
      <c r="BA15" s="34">
        <v>983.86</v>
      </c>
      <c r="BB15" s="34">
        <v>513.09</v>
      </c>
      <c r="BC15" s="34">
        <v>328.48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0.34</v>
      </c>
      <c r="BL15" s="34">
        <v>0</v>
      </c>
      <c r="BM15" s="34">
        <v>0.2</v>
      </c>
      <c r="BN15" s="34">
        <v>0.01</v>
      </c>
      <c r="BO15" s="34">
        <v>0.03</v>
      </c>
      <c r="BP15" s="34">
        <v>0</v>
      </c>
      <c r="BQ15" s="34">
        <v>0</v>
      </c>
      <c r="BR15" s="34">
        <v>0</v>
      </c>
      <c r="BS15" s="34">
        <v>1.19</v>
      </c>
      <c r="BT15" s="34">
        <v>0</v>
      </c>
      <c r="BU15" s="34">
        <v>0</v>
      </c>
      <c r="BV15" s="34">
        <v>3.42</v>
      </c>
      <c r="BW15" s="34">
        <v>0.01</v>
      </c>
      <c r="BX15" s="34">
        <v>0</v>
      </c>
      <c r="BY15" s="34">
        <v>0</v>
      </c>
      <c r="BZ15" s="34">
        <v>0</v>
      </c>
      <c r="CA15" s="34">
        <v>0</v>
      </c>
      <c r="CB15" s="34">
        <v>324.33999999999997</v>
      </c>
      <c r="CC15" s="25"/>
      <c r="CD15" s="25">
        <f>$I$15/$I$34*100</f>
        <v>28.517142857142858</v>
      </c>
      <c r="CE15" s="34">
        <v>155.02000000000001</v>
      </c>
      <c r="CF15" s="34"/>
      <c r="CG15" s="34">
        <v>61.33</v>
      </c>
      <c r="CH15" s="34">
        <v>39.049999999999997</v>
      </c>
      <c r="CI15" s="34">
        <v>50.19</v>
      </c>
      <c r="CJ15" s="34">
        <v>4005.51</v>
      </c>
      <c r="CK15" s="34">
        <v>2158.89</v>
      </c>
      <c r="CL15" s="34">
        <v>3082.2</v>
      </c>
      <c r="CM15" s="34">
        <v>65.63</v>
      </c>
      <c r="CN15" s="34">
        <v>40.950000000000003</v>
      </c>
      <c r="CO15" s="34">
        <v>53.59</v>
      </c>
      <c r="CP15" s="34">
        <v>6.34</v>
      </c>
      <c r="CQ15" s="34">
        <v>0.88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103</v>
      </c>
      <c r="C17" s="23" t="str">
        <f>"100"</f>
        <v>100</v>
      </c>
      <c r="D17" s="23">
        <v>0.4</v>
      </c>
      <c r="E17" s="23">
        <v>0</v>
      </c>
      <c r="F17" s="23">
        <v>0.4</v>
      </c>
      <c r="G17" s="23">
        <v>0.4</v>
      </c>
      <c r="H17" s="23">
        <v>11.6</v>
      </c>
      <c r="I17" s="23">
        <v>48.68</v>
      </c>
      <c r="J17" s="23">
        <v>0.1</v>
      </c>
      <c r="K17" s="23">
        <v>0</v>
      </c>
      <c r="L17" s="23">
        <v>0</v>
      </c>
      <c r="M17" s="23">
        <v>0</v>
      </c>
      <c r="N17" s="23">
        <v>9</v>
      </c>
      <c r="O17" s="23">
        <v>0.8</v>
      </c>
      <c r="P17" s="23">
        <v>1.8</v>
      </c>
      <c r="Q17" s="23">
        <v>0</v>
      </c>
      <c r="R17" s="23">
        <v>0</v>
      </c>
      <c r="S17" s="23">
        <v>0.8</v>
      </c>
      <c r="T17" s="23">
        <v>0.5</v>
      </c>
      <c r="U17" s="23">
        <v>26</v>
      </c>
      <c r="V17" s="23">
        <v>278</v>
      </c>
      <c r="W17" s="23">
        <v>16</v>
      </c>
      <c r="X17" s="23">
        <v>9</v>
      </c>
      <c r="Y17" s="23">
        <v>11</v>
      </c>
      <c r="Z17" s="23">
        <v>2.2000000000000002</v>
      </c>
      <c r="AA17" s="23">
        <v>0</v>
      </c>
      <c r="AB17" s="23">
        <v>30</v>
      </c>
      <c r="AC17" s="23">
        <v>5</v>
      </c>
      <c r="AD17" s="23">
        <v>0.2</v>
      </c>
      <c r="AE17" s="23">
        <v>0.03</v>
      </c>
      <c r="AF17" s="23">
        <v>0.02</v>
      </c>
      <c r="AG17" s="23">
        <v>0.3</v>
      </c>
      <c r="AH17" s="23">
        <v>0.4</v>
      </c>
      <c r="AI17" s="23">
        <v>10</v>
      </c>
      <c r="AJ17" s="20">
        <v>0</v>
      </c>
      <c r="AK17" s="20">
        <v>12</v>
      </c>
      <c r="AL17" s="20">
        <v>13</v>
      </c>
      <c r="AM17" s="20">
        <v>19</v>
      </c>
      <c r="AN17" s="20">
        <v>18</v>
      </c>
      <c r="AO17" s="20">
        <v>3</v>
      </c>
      <c r="AP17" s="20">
        <v>11</v>
      </c>
      <c r="AQ17" s="20">
        <v>3</v>
      </c>
      <c r="AR17" s="20">
        <v>9</v>
      </c>
      <c r="AS17" s="20">
        <v>17</v>
      </c>
      <c r="AT17" s="20">
        <v>10</v>
      </c>
      <c r="AU17" s="20">
        <v>78</v>
      </c>
      <c r="AV17" s="20">
        <v>7</v>
      </c>
      <c r="AW17" s="20">
        <v>14</v>
      </c>
      <c r="AX17" s="20">
        <v>42</v>
      </c>
      <c r="AY17" s="20">
        <v>0</v>
      </c>
      <c r="AZ17" s="20">
        <v>13</v>
      </c>
      <c r="BA17" s="20">
        <v>16</v>
      </c>
      <c r="BB17" s="20">
        <v>6</v>
      </c>
      <c r="BC17" s="20">
        <v>5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86.3</v>
      </c>
      <c r="CC17" s="24"/>
      <c r="CD17" s="24"/>
      <c r="CE17" s="20">
        <v>5</v>
      </c>
      <c r="CG17" s="20">
        <v>2</v>
      </c>
      <c r="CH17" s="20">
        <v>2</v>
      </c>
      <c r="CI17" s="20">
        <v>2</v>
      </c>
      <c r="CJ17" s="20">
        <v>150</v>
      </c>
      <c r="CK17" s="20">
        <v>150</v>
      </c>
      <c r="CL17" s="20">
        <v>150</v>
      </c>
      <c r="CM17" s="20">
        <v>46.8</v>
      </c>
      <c r="CN17" s="20">
        <v>46.8</v>
      </c>
      <c r="CO17" s="20">
        <v>46.8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0.4</v>
      </c>
      <c r="E18" s="33">
        <v>0</v>
      </c>
      <c r="F18" s="33">
        <v>0.4</v>
      </c>
      <c r="G18" s="33">
        <v>0.4</v>
      </c>
      <c r="H18" s="33">
        <v>11.6</v>
      </c>
      <c r="I18" s="33">
        <v>48.68</v>
      </c>
      <c r="J18" s="33">
        <v>0.1</v>
      </c>
      <c r="K18" s="33">
        <v>0</v>
      </c>
      <c r="L18" s="33">
        <v>0</v>
      </c>
      <c r="M18" s="33">
        <v>0</v>
      </c>
      <c r="N18" s="33">
        <v>9</v>
      </c>
      <c r="O18" s="33">
        <v>0.8</v>
      </c>
      <c r="P18" s="33">
        <v>1.8</v>
      </c>
      <c r="Q18" s="33">
        <v>0</v>
      </c>
      <c r="R18" s="33">
        <v>0</v>
      </c>
      <c r="S18" s="33">
        <v>0.8</v>
      </c>
      <c r="T18" s="33">
        <v>0.5</v>
      </c>
      <c r="U18" s="33">
        <v>26</v>
      </c>
      <c r="V18" s="33">
        <v>278</v>
      </c>
      <c r="W18" s="33">
        <v>16</v>
      </c>
      <c r="X18" s="33">
        <v>9</v>
      </c>
      <c r="Y18" s="33">
        <v>11</v>
      </c>
      <c r="Z18" s="33">
        <v>2.2000000000000002</v>
      </c>
      <c r="AA18" s="33">
        <v>0</v>
      </c>
      <c r="AB18" s="33">
        <v>30</v>
      </c>
      <c r="AC18" s="33">
        <v>5</v>
      </c>
      <c r="AD18" s="33">
        <v>0.2</v>
      </c>
      <c r="AE18" s="33">
        <v>0.03</v>
      </c>
      <c r="AF18" s="33">
        <v>0.02</v>
      </c>
      <c r="AG18" s="33">
        <v>0.3</v>
      </c>
      <c r="AH18" s="33">
        <v>0.4</v>
      </c>
      <c r="AI18" s="33">
        <v>10</v>
      </c>
      <c r="AJ18" s="34">
        <v>0</v>
      </c>
      <c r="AK18" s="34">
        <v>12</v>
      </c>
      <c r="AL18" s="34">
        <v>13</v>
      </c>
      <c r="AM18" s="34">
        <v>19</v>
      </c>
      <c r="AN18" s="34">
        <v>18</v>
      </c>
      <c r="AO18" s="34">
        <v>3</v>
      </c>
      <c r="AP18" s="34">
        <v>11</v>
      </c>
      <c r="AQ18" s="34">
        <v>3</v>
      </c>
      <c r="AR18" s="34">
        <v>9</v>
      </c>
      <c r="AS18" s="34">
        <v>17</v>
      </c>
      <c r="AT18" s="34">
        <v>10</v>
      </c>
      <c r="AU18" s="34">
        <v>78</v>
      </c>
      <c r="AV18" s="34">
        <v>7</v>
      </c>
      <c r="AW18" s="34">
        <v>14</v>
      </c>
      <c r="AX18" s="34">
        <v>42</v>
      </c>
      <c r="AY18" s="34">
        <v>0</v>
      </c>
      <c r="AZ18" s="34">
        <v>13</v>
      </c>
      <c r="BA18" s="34">
        <v>16</v>
      </c>
      <c r="BB18" s="34">
        <v>6</v>
      </c>
      <c r="BC18" s="34">
        <v>5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86.3</v>
      </c>
      <c r="CC18" s="25"/>
      <c r="CD18" s="25">
        <f>$I$18/$I$34*100</f>
        <v>4.6361904761904764</v>
      </c>
      <c r="CE18" s="34">
        <v>5</v>
      </c>
      <c r="CF18" s="34"/>
      <c r="CG18" s="34">
        <v>2</v>
      </c>
      <c r="CH18" s="34">
        <v>2</v>
      </c>
      <c r="CI18" s="34">
        <v>2</v>
      </c>
      <c r="CJ18" s="34">
        <v>150</v>
      </c>
      <c r="CK18" s="34">
        <v>150</v>
      </c>
      <c r="CL18" s="34">
        <v>150</v>
      </c>
      <c r="CM18" s="34">
        <v>46.8</v>
      </c>
      <c r="CN18" s="34">
        <v>46.8</v>
      </c>
      <c r="CO18" s="34">
        <v>46.8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"20"</f>
        <v>20</v>
      </c>
      <c r="D20" s="23">
        <v>1.32</v>
      </c>
      <c r="E20" s="23">
        <v>0</v>
      </c>
      <c r="F20" s="23">
        <v>0.13</v>
      </c>
      <c r="G20" s="23">
        <v>0.13</v>
      </c>
      <c r="H20" s="23">
        <v>9.3800000000000008</v>
      </c>
      <c r="I20" s="23">
        <v>44.780199999999994</v>
      </c>
      <c r="J20" s="23">
        <v>0</v>
      </c>
      <c r="K20" s="23">
        <v>0</v>
      </c>
      <c r="L20" s="23">
        <v>0</v>
      </c>
      <c r="M20" s="23">
        <v>0</v>
      </c>
      <c r="N20" s="23">
        <v>0.22</v>
      </c>
      <c r="O20" s="23">
        <v>9.1199999999999992</v>
      </c>
      <c r="P20" s="23">
        <v>0.04</v>
      </c>
      <c r="Q20" s="23">
        <v>0</v>
      </c>
      <c r="R20" s="23">
        <v>0</v>
      </c>
      <c r="S20" s="23">
        <v>0</v>
      </c>
      <c r="T20" s="23">
        <v>0.36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63.86</v>
      </c>
      <c r="AL20" s="20">
        <v>66.47</v>
      </c>
      <c r="AM20" s="20">
        <v>101.79</v>
      </c>
      <c r="AN20" s="20">
        <v>33.76</v>
      </c>
      <c r="AO20" s="20">
        <v>20.010000000000002</v>
      </c>
      <c r="AP20" s="20">
        <v>40.020000000000003</v>
      </c>
      <c r="AQ20" s="20">
        <v>15.14</v>
      </c>
      <c r="AR20" s="20">
        <v>72.38</v>
      </c>
      <c r="AS20" s="20">
        <v>44.89</v>
      </c>
      <c r="AT20" s="20">
        <v>62.64</v>
      </c>
      <c r="AU20" s="20">
        <v>51.68</v>
      </c>
      <c r="AV20" s="20">
        <v>27.14</v>
      </c>
      <c r="AW20" s="20">
        <v>48.02</v>
      </c>
      <c r="AX20" s="20">
        <v>401.59</v>
      </c>
      <c r="AY20" s="20">
        <v>0</v>
      </c>
      <c r="AZ20" s="20">
        <v>130.85</v>
      </c>
      <c r="BA20" s="20">
        <v>56.9</v>
      </c>
      <c r="BB20" s="20">
        <v>37.76</v>
      </c>
      <c r="BC20" s="20">
        <v>29.93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0.02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0.01</v>
      </c>
      <c r="BT20" s="20">
        <v>0</v>
      </c>
      <c r="BU20" s="20">
        <v>0</v>
      </c>
      <c r="BV20" s="20">
        <v>0.06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7.82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950</v>
      </c>
      <c r="CK20" s="20">
        <v>366</v>
      </c>
      <c r="CL20" s="20">
        <v>658</v>
      </c>
      <c r="CM20" s="20">
        <v>7.6</v>
      </c>
      <c r="CN20" s="20">
        <v>7.6</v>
      </c>
      <c r="CO20" s="20">
        <v>7.6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"30"</f>
        <v>30</v>
      </c>
      <c r="D21" s="23">
        <v>1.98</v>
      </c>
      <c r="E21" s="23">
        <v>0</v>
      </c>
      <c r="F21" s="23">
        <v>0.36</v>
      </c>
      <c r="G21" s="23">
        <v>0.36</v>
      </c>
      <c r="H21" s="23">
        <v>12.51</v>
      </c>
      <c r="I21" s="23">
        <v>58.013999999999996</v>
      </c>
      <c r="J21" s="23">
        <v>0.06</v>
      </c>
      <c r="K21" s="23">
        <v>0</v>
      </c>
      <c r="L21" s="23">
        <v>0</v>
      </c>
      <c r="M21" s="23">
        <v>0</v>
      </c>
      <c r="N21" s="23">
        <v>0.36</v>
      </c>
      <c r="O21" s="23">
        <v>9.66</v>
      </c>
      <c r="P21" s="23">
        <v>2.4900000000000002</v>
      </c>
      <c r="Q21" s="23">
        <v>0</v>
      </c>
      <c r="R21" s="23">
        <v>0</v>
      </c>
      <c r="S21" s="23">
        <v>0.3</v>
      </c>
      <c r="T21" s="23">
        <v>0.75</v>
      </c>
      <c r="U21" s="23">
        <v>183</v>
      </c>
      <c r="V21" s="23">
        <v>73.5</v>
      </c>
      <c r="W21" s="23">
        <v>10.5</v>
      </c>
      <c r="X21" s="23">
        <v>14.1</v>
      </c>
      <c r="Y21" s="23">
        <v>47.4</v>
      </c>
      <c r="Z21" s="23">
        <v>1.17</v>
      </c>
      <c r="AA21" s="23">
        <v>0</v>
      </c>
      <c r="AB21" s="23">
        <v>1.5</v>
      </c>
      <c r="AC21" s="23">
        <v>0.3</v>
      </c>
      <c r="AD21" s="23">
        <v>0.42</v>
      </c>
      <c r="AE21" s="23">
        <v>0.05</v>
      </c>
      <c r="AF21" s="23">
        <v>0.02</v>
      </c>
      <c r="AG21" s="23">
        <v>0.21</v>
      </c>
      <c r="AH21" s="23">
        <v>0.6</v>
      </c>
      <c r="AI21" s="23">
        <v>0</v>
      </c>
      <c r="AJ21" s="20">
        <v>0</v>
      </c>
      <c r="AK21" s="20">
        <v>96.6</v>
      </c>
      <c r="AL21" s="20">
        <v>74.400000000000006</v>
      </c>
      <c r="AM21" s="20">
        <v>128.1</v>
      </c>
      <c r="AN21" s="20">
        <v>66.900000000000006</v>
      </c>
      <c r="AO21" s="20">
        <v>27.9</v>
      </c>
      <c r="AP21" s="20">
        <v>59.4</v>
      </c>
      <c r="AQ21" s="20">
        <v>24</v>
      </c>
      <c r="AR21" s="20">
        <v>111.3</v>
      </c>
      <c r="AS21" s="20">
        <v>89.1</v>
      </c>
      <c r="AT21" s="20">
        <v>87.3</v>
      </c>
      <c r="AU21" s="20">
        <v>139.19999999999999</v>
      </c>
      <c r="AV21" s="20">
        <v>37.200000000000003</v>
      </c>
      <c r="AW21" s="20">
        <v>93</v>
      </c>
      <c r="AX21" s="20">
        <v>467.7</v>
      </c>
      <c r="AY21" s="20">
        <v>0</v>
      </c>
      <c r="AZ21" s="20">
        <v>157.80000000000001</v>
      </c>
      <c r="BA21" s="20">
        <v>87.3</v>
      </c>
      <c r="BB21" s="20">
        <v>54</v>
      </c>
      <c r="BC21" s="20">
        <v>39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0.04</v>
      </c>
      <c r="BL21" s="20">
        <v>0</v>
      </c>
      <c r="BM21" s="20">
        <v>0</v>
      </c>
      <c r="BN21" s="20">
        <v>0.01</v>
      </c>
      <c r="BO21" s="20">
        <v>0</v>
      </c>
      <c r="BP21" s="20">
        <v>0</v>
      </c>
      <c r="BQ21" s="20">
        <v>0</v>
      </c>
      <c r="BR21" s="20">
        <v>0</v>
      </c>
      <c r="BS21" s="20">
        <v>0.03</v>
      </c>
      <c r="BT21" s="20">
        <v>0</v>
      </c>
      <c r="BU21" s="20">
        <v>0</v>
      </c>
      <c r="BV21" s="20">
        <v>0.14000000000000001</v>
      </c>
      <c r="BW21" s="20">
        <v>0.02</v>
      </c>
      <c r="BX21" s="20">
        <v>0</v>
      </c>
      <c r="BY21" s="20">
        <v>0</v>
      </c>
      <c r="BZ21" s="20">
        <v>0</v>
      </c>
      <c r="CA21" s="20">
        <v>0</v>
      </c>
      <c r="CB21" s="20">
        <v>14.1</v>
      </c>
      <c r="CC21" s="24"/>
      <c r="CD21" s="24"/>
      <c r="CE21" s="20">
        <v>0.25</v>
      </c>
      <c r="CF21" s="20"/>
      <c r="CG21" s="20">
        <v>5</v>
      </c>
      <c r="CH21" s="20">
        <v>5</v>
      </c>
      <c r="CI21" s="20">
        <v>5</v>
      </c>
      <c r="CJ21" s="20">
        <v>950</v>
      </c>
      <c r="CK21" s="20">
        <v>366</v>
      </c>
      <c r="CL21" s="20">
        <v>658</v>
      </c>
      <c r="CM21" s="20">
        <v>9.5</v>
      </c>
      <c r="CN21" s="20">
        <v>7.9</v>
      </c>
      <c r="CO21" s="20">
        <v>8.6999999999999993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"16/2"</f>
        <v>16/2</v>
      </c>
      <c r="B22" s="27" t="s">
        <v>170</v>
      </c>
      <c r="C22" s="23" t="str">
        <f>"150"</f>
        <v>150</v>
      </c>
      <c r="D22" s="23">
        <v>3.32</v>
      </c>
      <c r="E22" s="23">
        <v>0</v>
      </c>
      <c r="F22" s="23">
        <v>3.34</v>
      </c>
      <c r="G22" s="23">
        <v>3.34</v>
      </c>
      <c r="H22" s="23">
        <v>14.59</v>
      </c>
      <c r="I22" s="23">
        <v>98.433312000000001</v>
      </c>
      <c r="J22" s="23">
        <v>0.44</v>
      </c>
      <c r="K22" s="23">
        <v>1.95</v>
      </c>
      <c r="L22" s="23">
        <v>0</v>
      </c>
      <c r="M22" s="23">
        <v>0</v>
      </c>
      <c r="N22" s="23">
        <v>1.99</v>
      </c>
      <c r="O22" s="23">
        <v>10.48</v>
      </c>
      <c r="P22" s="23">
        <v>2.12</v>
      </c>
      <c r="Q22" s="23">
        <v>0</v>
      </c>
      <c r="R22" s="23">
        <v>0</v>
      </c>
      <c r="S22" s="23">
        <v>0.11</v>
      </c>
      <c r="T22" s="23">
        <v>1.18</v>
      </c>
      <c r="U22" s="23">
        <v>122.54</v>
      </c>
      <c r="V22" s="23">
        <v>339.85</v>
      </c>
      <c r="W22" s="23">
        <v>21.86</v>
      </c>
      <c r="X22" s="23">
        <v>23.96</v>
      </c>
      <c r="Y22" s="23">
        <v>64.28</v>
      </c>
      <c r="Z22" s="23">
        <v>1.22</v>
      </c>
      <c r="AA22" s="23">
        <v>0</v>
      </c>
      <c r="AB22" s="23">
        <v>817.83</v>
      </c>
      <c r="AC22" s="23">
        <v>151.37</v>
      </c>
      <c r="AD22" s="23">
        <v>1.48</v>
      </c>
      <c r="AE22" s="23">
        <v>0.13</v>
      </c>
      <c r="AF22" s="23">
        <v>0.05</v>
      </c>
      <c r="AG22" s="23">
        <v>0.71</v>
      </c>
      <c r="AH22" s="23">
        <v>1.57</v>
      </c>
      <c r="AI22" s="23">
        <v>3.39</v>
      </c>
      <c r="AJ22" s="20">
        <v>0</v>
      </c>
      <c r="AK22" s="20">
        <v>131.13</v>
      </c>
      <c r="AL22" s="20">
        <v>145.46</v>
      </c>
      <c r="AM22" s="20">
        <v>215.65</v>
      </c>
      <c r="AN22" s="20">
        <v>207.13</v>
      </c>
      <c r="AO22" s="20">
        <v>28.45</v>
      </c>
      <c r="AP22" s="20">
        <v>115.84</v>
      </c>
      <c r="AQ22" s="20">
        <v>38.51</v>
      </c>
      <c r="AR22" s="20">
        <v>136.12</v>
      </c>
      <c r="AS22" s="20">
        <v>131.86000000000001</v>
      </c>
      <c r="AT22" s="20">
        <v>251.86</v>
      </c>
      <c r="AU22" s="20">
        <v>297.55</v>
      </c>
      <c r="AV22" s="20">
        <v>60.28</v>
      </c>
      <c r="AW22" s="20">
        <v>128.91999999999999</v>
      </c>
      <c r="AX22" s="20">
        <v>471.28</v>
      </c>
      <c r="AY22" s="20">
        <v>0</v>
      </c>
      <c r="AZ22" s="20">
        <v>90.85</v>
      </c>
      <c r="BA22" s="20">
        <v>110.78</v>
      </c>
      <c r="BB22" s="20">
        <v>93.49</v>
      </c>
      <c r="BC22" s="20">
        <v>35.06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0.23</v>
      </c>
      <c r="BL22" s="20">
        <v>0</v>
      </c>
      <c r="BM22" s="20">
        <v>0.13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0.8</v>
      </c>
      <c r="BT22" s="20">
        <v>0</v>
      </c>
      <c r="BU22" s="20">
        <v>0</v>
      </c>
      <c r="BV22" s="20">
        <v>1.88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144.91999999999999</v>
      </c>
      <c r="CC22" s="24"/>
      <c r="CD22" s="24"/>
      <c r="CE22" s="20">
        <v>136.31</v>
      </c>
      <c r="CF22" s="20"/>
      <c r="CG22" s="20">
        <v>22.94</v>
      </c>
      <c r="CH22" s="20">
        <v>14.82</v>
      </c>
      <c r="CI22" s="20">
        <v>18.88</v>
      </c>
      <c r="CJ22" s="20">
        <v>1191.93</v>
      </c>
      <c r="CK22" s="20">
        <v>620.13</v>
      </c>
      <c r="CL22" s="20">
        <v>906.03</v>
      </c>
      <c r="CM22" s="20">
        <v>42.51</v>
      </c>
      <c r="CN22" s="20">
        <v>21.74</v>
      </c>
      <c r="CO22" s="20">
        <v>32.119999999999997</v>
      </c>
      <c r="CP22" s="20">
        <v>0</v>
      </c>
      <c r="CQ22" s="20">
        <v>0.3</v>
      </c>
      <c r="CR22" s="28"/>
    </row>
    <row r="23" spans="1:96" s="26" customFormat="1" ht="31.5" x14ac:dyDescent="0.25">
      <c r="A23" s="21" t="str">
        <f>"18/7"</f>
        <v>18/7</v>
      </c>
      <c r="B23" s="27" t="s">
        <v>258</v>
      </c>
      <c r="C23" s="23" t="str">
        <f>"50"</f>
        <v>50</v>
      </c>
      <c r="D23" s="23">
        <v>4.87</v>
      </c>
      <c r="E23" s="23">
        <v>4.26</v>
      </c>
      <c r="F23" s="23">
        <v>3.84</v>
      </c>
      <c r="G23" s="23">
        <v>2.4900000000000002</v>
      </c>
      <c r="H23" s="23">
        <v>4.46</v>
      </c>
      <c r="I23" s="23">
        <v>71.794346153846149</v>
      </c>
      <c r="J23" s="23">
        <v>0.6</v>
      </c>
      <c r="K23" s="23">
        <v>1.75</v>
      </c>
      <c r="L23" s="23">
        <v>0</v>
      </c>
      <c r="M23" s="23">
        <v>0</v>
      </c>
      <c r="N23" s="23">
        <v>0.38</v>
      </c>
      <c r="O23" s="23">
        <v>3.85</v>
      </c>
      <c r="P23" s="23">
        <v>0.23</v>
      </c>
      <c r="Q23" s="23">
        <v>0</v>
      </c>
      <c r="R23" s="23">
        <v>0</v>
      </c>
      <c r="S23" s="23">
        <v>0.01</v>
      </c>
      <c r="T23" s="23">
        <v>0.59</v>
      </c>
      <c r="U23" s="23">
        <v>36.340000000000003</v>
      </c>
      <c r="V23" s="23">
        <v>43.9</v>
      </c>
      <c r="W23" s="23">
        <v>4.5999999999999996</v>
      </c>
      <c r="X23" s="23">
        <v>3.2</v>
      </c>
      <c r="Y23" s="23">
        <v>30.74</v>
      </c>
      <c r="Z23" s="23">
        <v>0.16</v>
      </c>
      <c r="AA23" s="23">
        <v>4.5</v>
      </c>
      <c r="AB23" s="23">
        <v>0</v>
      </c>
      <c r="AC23" s="23">
        <v>6.92</v>
      </c>
      <c r="AD23" s="23">
        <v>1.58</v>
      </c>
      <c r="AE23" s="23">
        <v>0.03</v>
      </c>
      <c r="AF23" s="23">
        <v>0.02</v>
      </c>
      <c r="AG23" s="23">
        <v>0.76</v>
      </c>
      <c r="AH23" s="23">
        <v>1.98</v>
      </c>
      <c r="AI23" s="23">
        <v>0.06</v>
      </c>
      <c r="AJ23" s="20">
        <v>0</v>
      </c>
      <c r="AK23" s="20">
        <v>281</v>
      </c>
      <c r="AL23" s="20">
        <v>219.74</v>
      </c>
      <c r="AM23" s="20">
        <v>398.14</v>
      </c>
      <c r="AN23" s="20">
        <v>432.35</v>
      </c>
      <c r="AO23" s="20">
        <v>121.41</v>
      </c>
      <c r="AP23" s="20">
        <v>251.27</v>
      </c>
      <c r="AQ23" s="20">
        <v>50.44</v>
      </c>
      <c r="AR23" s="20">
        <v>28.25</v>
      </c>
      <c r="AS23" s="20">
        <v>18.07</v>
      </c>
      <c r="AT23" s="20">
        <v>23.54</v>
      </c>
      <c r="AU23" s="20">
        <v>19.7</v>
      </c>
      <c r="AV23" s="20">
        <v>193.09</v>
      </c>
      <c r="AW23" s="20">
        <v>19.25</v>
      </c>
      <c r="AX23" s="20">
        <v>165.19</v>
      </c>
      <c r="AY23" s="20">
        <v>0</v>
      </c>
      <c r="AZ23" s="20">
        <v>52.89</v>
      </c>
      <c r="BA23" s="20">
        <v>25.17</v>
      </c>
      <c r="BB23" s="20">
        <v>14.56</v>
      </c>
      <c r="BC23" s="20">
        <v>11.53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0.16</v>
      </c>
      <c r="BL23" s="20">
        <v>0</v>
      </c>
      <c r="BM23" s="20">
        <v>0.1</v>
      </c>
      <c r="BN23" s="20">
        <v>0.01</v>
      </c>
      <c r="BO23" s="20">
        <v>0.02</v>
      </c>
      <c r="BP23" s="20">
        <v>0</v>
      </c>
      <c r="BQ23" s="20">
        <v>0</v>
      </c>
      <c r="BR23" s="20">
        <v>0</v>
      </c>
      <c r="BS23" s="20">
        <v>0.57999999999999996</v>
      </c>
      <c r="BT23" s="20">
        <v>0</v>
      </c>
      <c r="BU23" s="20">
        <v>0</v>
      </c>
      <c r="BV23" s="20">
        <v>1.46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46.81</v>
      </c>
      <c r="CC23" s="24"/>
      <c r="CD23" s="24"/>
      <c r="CE23" s="20">
        <v>4.5</v>
      </c>
      <c r="CF23" s="20"/>
      <c r="CG23" s="20">
        <v>171.54</v>
      </c>
      <c r="CH23" s="20">
        <v>36.06</v>
      </c>
      <c r="CI23" s="20">
        <v>103.8</v>
      </c>
      <c r="CJ23" s="20">
        <v>2077.9499999999998</v>
      </c>
      <c r="CK23" s="20">
        <v>713.08</v>
      </c>
      <c r="CL23" s="20">
        <v>1395.52</v>
      </c>
      <c r="CM23" s="20">
        <v>43.72</v>
      </c>
      <c r="CN23" s="20">
        <v>26.35</v>
      </c>
      <c r="CO23" s="20">
        <v>35.15</v>
      </c>
      <c r="CP23" s="20">
        <v>0</v>
      </c>
      <c r="CQ23" s="20">
        <v>0.19</v>
      </c>
      <c r="CR23" s="28"/>
    </row>
    <row r="24" spans="1:96" s="26" customFormat="1" ht="47.25" x14ac:dyDescent="0.25">
      <c r="A24" s="21" t="str">
        <f>"40/3"</f>
        <v>40/3</v>
      </c>
      <c r="B24" s="27" t="s">
        <v>259</v>
      </c>
      <c r="C24" s="23" t="str">
        <f>"110"</f>
        <v>110</v>
      </c>
      <c r="D24" s="23">
        <v>6.27</v>
      </c>
      <c r="E24" s="23">
        <v>0</v>
      </c>
      <c r="F24" s="23">
        <v>6.33</v>
      </c>
      <c r="G24" s="23">
        <v>7.2</v>
      </c>
      <c r="H24" s="23">
        <v>33.409999999999997</v>
      </c>
      <c r="I24" s="23">
        <v>206.53534660000003</v>
      </c>
      <c r="J24" s="23">
        <v>0.99</v>
      </c>
      <c r="K24" s="23">
        <v>3.58</v>
      </c>
      <c r="L24" s="23">
        <v>0</v>
      </c>
      <c r="M24" s="23">
        <v>0</v>
      </c>
      <c r="N24" s="23">
        <v>2.13</v>
      </c>
      <c r="O24" s="23">
        <v>25.54</v>
      </c>
      <c r="P24" s="23">
        <v>5.74</v>
      </c>
      <c r="Q24" s="23">
        <v>0</v>
      </c>
      <c r="R24" s="23">
        <v>0</v>
      </c>
      <c r="S24" s="23">
        <v>0.06</v>
      </c>
      <c r="T24" s="23">
        <v>1.35</v>
      </c>
      <c r="U24" s="23">
        <v>110.72</v>
      </c>
      <c r="V24" s="23">
        <v>205.53</v>
      </c>
      <c r="W24" s="23">
        <v>15.41</v>
      </c>
      <c r="X24" s="23">
        <v>93.07</v>
      </c>
      <c r="Y24" s="23">
        <v>142.27000000000001</v>
      </c>
      <c r="Z24" s="23">
        <v>3.1</v>
      </c>
      <c r="AA24" s="23">
        <v>0</v>
      </c>
      <c r="AB24" s="23">
        <v>1060.05</v>
      </c>
      <c r="AC24" s="23">
        <v>221.01</v>
      </c>
      <c r="AD24" s="23">
        <v>2.89</v>
      </c>
      <c r="AE24" s="23">
        <v>0.17</v>
      </c>
      <c r="AF24" s="23">
        <v>0.09</v>
      </c>
      <c r="AG24" s="23">
        <v>1.81</v>
      </c>
      <c r="AH24" s="23">
        <v>3.82</v>
      </c>
      <c r="AI24" s="23">
        <v>0.66</v>
      </c>
      <c r="AJ24" s="20">
        <v>0</v>
      </c>
      <c r="AK24" s="20">
        <v>285.08</v>
      </c>
      <c r="AL24" s="20">
        <v>222.42</v>
      </c>
      <c r="AM24" s="20">
        <v>358.91</v>
      </c>
      <c r="AN24" s="20">
        <v>256.02</v>
      </c>
      <c r="AO24" s="20">
        <v>153.13999999999999</v>
      </c>
      <c r="AP24" s="20">
        <v>193.57</v>
      </c>
      <c r="AQ24" s="20">
        <v>86.44</v>
      </c>
      <c r="AR24" s="20">
        <v>284.79000000000002</v>
      </c>
      <c r="AS24" s="20">
        <v>280.83999999999997</v>
      </c>
      <c r="AT24" s="20">
        <v>536.97</v>
      </c>
      <c r="AU24" s="20">
        <v>538.12</v>
      </c>
      <c r="AV24" s="20">
        <v>144.16</v>
      </c>
      <c r="AW24" s="20">
        <v>345.46</v>
      </c>
      <c r="AX24" s="20">
        <v>1099.26</v>
      </c>
      <c r="AY24" s="20">
        <v>0</v>
      </c>
      <c r="AZ24" s="20">
        <v>240.93</v>
      </c>
      <c r="BA24" s="20">
        <v>291.64999999999998</v>
      </c>
      <c r="BB24" s="20">
        <v>206.39</v>
      </c>
      <c r="BC24" s="20">
        <v>158.19999999999999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0.54</v>
      </c>
      <c r="BL24" s="20">
        <v>0</v>
      </c>
      <c r="BM24" s="20">
        <v>0.22</v>
      </c>
      <c r="BN24" s="20">
        <v>0.02</v>
      </c>
      <c r="BO24" s="20">
        <v>0.03</v>
      </c>
      <c r="BP24" s="20">
        <v>0</v>
      </c>
      <c r="BQ24" s="20">
        <v>0</v>
      </c>
      <c r="BR24" s="20">
        <v>0.01</v>
      </c>
      <c r="BS24" s="20">
        <v>1.63</v>
      </c>
      <c r="BT24" s="20">
        <v>0.01</v>
      </c>
      <c r="BU24" s="20">
        <v>0</v>
      </c>
      <c r="BV24" s="20">
        <v>3.78</v>
      </c>
      <c r="BW24" s="20">
        <v>0.04</v>
      </c>
      <c r="BX24" s="20">
        <v>0</v>
      </c>
      <c r="BY24" s="20">
        <v>0</v>
      </c>
      <c r="BZ24" s="20">
        <v>0</v>
      </c>
      <c r="CA24" s="20">
        <v>0</v>
      </c>
      <c r="CB24" s="20">
        <v>103.23</v>
      </c>
      <c r="CC24" s="24"/>
      <c r="CD24" s="24"/>
      <c r="CE24" s="20">
        <v>176.67</v>
      </c>
      <c r="CF24" s="20"/>
      <c r="CG24" s="20">
        <v>27.44</v>
      </c>
      <c r="CH24" s="20">
        <v>17.440000000000001</v>
      </c>
      <c r="CI24" s="20">
        <v>22.44</v>
      </c>
      <c r="CJ24" s="20">
        <v>3942.87</v>
      </c>
      <c r="CK24" s="20">
        <v>1852.47</v>
      </c>
      <c r="CL24" s="20">
        <v>2897.67</v>
      </c>
      <c r="CM24" s="20">
        <v>57.05</v>
      </c>
      <c r="CN24" s="20">
        <v>37.340000000000003</v>
      </c>
      <c r="CO24" s="20">
        <v>47.19</v>
      </c>
      <c r="CP24" s="20">
        <v>0</v>
      </c>
      <c r="CQ24" s="20">
        <v>0.28000000000000003</v>
      </c>
      <c r="CR24" s="28"/>
    </row>
    <row r="25" spans="1:96" s="26" customFormat="1" ht="47.25" x14ac:dyDescent="0.25">
      <c r="A25" s="21" t="str">
        <f>"37/10"</f>
        <v>37/10</v>
      </c>
      <c r="B25" s="27" t="s">
        <v>222</v>
      </c>
      <c r="C25" s="23" t="str">
        <f>"150"</f>
        <v>150</v>
      </c>
      <c r="D25" s="23">
        <v>0.18</v>
      </c>
      <c r="E25" s="23">
        <v>0</v>
      </c>
      <c r="F25" s="23">
        <v>0.08</v>
      </c>
      <c r="G25" s="23">
        <v>0.08</v>
      </c>
      <c r="H25" s="23">
        <v>14.62</v>
      </c>
      <c r="I25" s="23">
        <v>55.738327500000004</v>
      </c>
      <c r="J25" s="23">
        <v>0.01</v>
      </c>
      <c r="K25" s="23">
        <v>0</v>
      </c>
      <c r="L25" s="23">
        <v>0</v>
      </c>
      <c r="M25" s="23">
        <v>0</v>
      </c>
      <c r="N25" s="23">
        <v>13.14</v>
      </c>
      <c r="O25" s="23">
        <v>0.32</v>
      </c>
      <c r="P25" s="23">
        <v>1.1499999999999999</v>
      </c>
      <c r="Q25" s="23">
        <v>0</v>
      </c>
      <c r="R25" s="23">
        <v>0</v>
      </c>
      <c r="S25" s="23">
        <v>0.26</v>
      </c>
      <c r="T25" s="23">
        <v>0.26</v>
      </c>
      <c r="U25" s="23">
        <v>0.67</v>
      </c>
      <c r="V25" s="23">
        <v>2.9</v>
      </c>
      <c r="W25" s="23">
        <v>3.38</v>
      </c>
      <c r="X25" s="23">
        <v>0.86</v>
      </c>
      <c r="Y25" s="23">
        <v>0.84</v>
      </c>
      <c r="Z25" s="23">
        <v>0.17</v>
      </c>
      <c r="AA25" s="23">
        <v>0</v>
      </c>
      <c r="AB25" s="23">
        <v>263.25</v>
      </c>
      <c r="AC25" s="23">
        <v>48.83</v>
      </c>
      <c r="AD25" s="23">
        <v>0.19</v>
      </c>
      <c r="AE25" s="23">
        <v>0</v>
      </c>
      <c r="AF25" s="23">
        <v>0.01</v>
      </c>
      <c r="AG25" s="23">
        <v>0.06</v>
      </c>
      <c r="AH25" s="23">
        <v>0.08</v>
      </c>
      <c r="AI25" s="23">
        <v>29.25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179.26</v>
      </c>
      <c r="CC25" s="24"/>
      <c r="CD25" s="24"/>
      <c r="CE25" s="20">
        <v>43.88</v>
      </c>
      <c r="CF25" s="20"/>
      <c r="CG25" s="20">
        <v>6.24</v>
      </c>
      <c r="CH25" s="20">
        <v>6.24</v>
      </c>
      <c r="CI25" s="20">
        <v>6.24</v>
      </c>
      <c r="CJ25" s="20">
        <v>617.5</v>
      </c>
      <c r="CK25" s="20">
        <v>230.9</v>
      </c>
      <c r="CL25" s="20">
        <v>424.2</v>
      </c>
      <c r="CM25" s="20">
        <v>51.96</v>
      </c>
      <c r="CN25" s="20">
        <v>30.99</v>
      </c>
      <c r="CO25" s="20">
        <v>41.47</v>
      </c>
      <c r="CP25" s="20">
        <v>11.25</v>
      </c>
      <c r="CQ25" s="20">
        <v>0</v>
      </c>
      <c r="CR25" s="28"/>
    </row>
    <row r="26" spans="1:96" s="20" customFormat="1" ht="63" x14ac:dyDescent="0.25">
      <c r="A26" s="21" t="str">
        <f>"18/1"</f>
        <v>18/1</v>
      </c>
      <c r="B26" s="27" t="s">
        <v>260</v>
      </c>
      <c r="C26" s="23" t="str">
        <f>"30"</f>
        <v>30</v>
      </c>
      <c r="D26" s="23">
        <v>0.39</v>
      </c>
      <c r="E26" s="23">
        <v>0</v>
      </c>
      <c r="F26" s="23">
        <v>1.78</v>
      </c>
      <c r="G26" s="23">
        <v>1.78</v>
      </c>
      <c r="H26" s="23">
        <v>6.38</v>
      </c>
      <c r="I26" s="23">
        <v>40.794734399999996</v>
      </c>
      <c r="J26" s="23">
        <v>0.23</v>
      </c>
      <c r="K26" s="23">
        <v>1.17</v>
      </c>
      <c r="L26" s="23">
        <v>0</v>
      </c>
      <c r="M26" s="23">
        <v>0</v>
      </c>
      <c r="N26" s="23">
        <v>5.63</v>
      </c>
      <c r="O26" s="23">
        <v>0.04</v>
      </c>
      <c r="P26" s="23">
        <v>0.7</v>
      </c>
      <c r="Q26" s="23">
        <v>0</v>
      </c>
      <c r="R26" s="23">
        <v>0</v>
      </c>
      <c r="S26" s="23">
        <v>7.0000000000000007E-2</v>
      </c>
      <c r="T26" s="23">
        <v>0.39</v>
      </c>
      <c r="U26" s="23">
        <v>4.57</v>
      </c>
      <c r="V26" s="23">
        <v>43.52</v>
      </c>
      <c r="W26" s="23">
        <v>5.88</v>
      </c>
      <c r="X26" s="23">
        <v>8.27</v>
      </c>
      <c r="Y26" s="23">
        <v>12</v>
      </c>
      <c r="Z26" s="23">
        <v>0.15</v>
      </c>
      <c r="AA26" s="23">
        <v>0</v>
      </c>
      <c r="AB26" s="23">
        <v>2610.7199999999998</v>
      </c>
      <c r="AC26" s="23">
        <v>444</v>
      </c>
      <c r="AD26" s="23">
        <v>0.88</v>
      </c>
      <c r="AE26" s="23">
        <v>0.01</v>
      </c>
      <c r="AF26" s="23">
        <v>0.02</v>
      </c>
      <c r="AG26" s="23">
        <v>0.22</v>
      </c>
      <c r="AH26" s="23">
        <v>0.24</v>
      </c>
      <c r="AI26" s="23">
        <v>1.0900000000000001</v>
      </c>
      <c r="AJ26" s="20">
        <v>0</v>
      </c>
      <c r="AK26" s="20">
        <v>9.36</v>
      </c>
      <c r="AL26" s="20">
        <v>7.61</v>
      </c>
      <c r="AM26" s="20">
        <v>9.57</v>
      </c>
      <c r="AN26" s="20">
        <v>8.27</v>
      </c>
      <c r="AO26" s="20">
        <v>1.96</v>
      </c>
      <c r="AP26" s="20">
        <v>6.96</v>
      </c>
      <c r="AQ26" s="20">
        <v>1.74</v>
      </c>
      <c r="AR26" s="20">
        <v>6.74</v>
      </c>
      <c r="AS26" s="20">
        <v>10.44</v>
      </c>
      <c r="AT26" s="20">
        <v>8.92</v>
      </c>
      <c r="AU26" s="20">
        <v>29.37</v>
      </c>
      <c r="AV26" s="20">
        <v>3.05</v>
      </c>
      <c r="AW26" s="20">
        <v>6.31</v>
      </c>
      <c r="AX26" s="20">
        <v>51.13</v>
      </c>
      <c r="AY26" s="20">
        <v>0</v>
      </c>
      <c r="AZ26" s="20">
        <v>6.53</v>
      </c>
      <c r="BA26" s="20">
        <v>7.18</v>
      </c>
      <c r="BB26" s="20">
        <v>3.92</v>
      </c>
      <c r="BC26" s="20">
        <v>2.61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0.11</v>
      </c>
      <c r="BL26" s="20">
        <v>0</v>
      </c>
      <c r="BM26" s="20">
        <v>7.0000000000000007E-2</v>
      </c>
      <c r="BN26" s="20">
        <v>0.01</v>
      </c>
      <c r="BO26" s="20">
        <v>0.01</v>
      </c>
      <c r="BP26" s="20">
        <v>0</v>
      </c>
      <c r="BQ26" s="20">
        <v>0</v>
      </c>
      <c r="BR26" s="20">
        <v>0</v>
      </c>
      <c r="BS26" s="20">
        <v>0.42</v>
      </c>
      <c r="BT26" s="20">
        <v>0</v>
      </c>
      <c r="BU26" s="20">
        <v>0</v>
      </c>
      <c r="BV26" s="20">
        <v>1.04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20.68</v>
      </c>
      <c r="CC26" s="24"/>
      <c r="CD26" s="24"/>
      <c r="CE26" s="20">
        <v>435.12</v>
      </c>
      <c r="CG26" s="20">
        <v>1.67</v>
      </c>
      <c r="CH26" s="20">
        <v>1.25</v>
      </c>
      <c r="CI26" s="20">
        <v>1.46</v>
      </c>
      <c r="CJ26" s="20">
        <v>206.85</v>
      </c>
      <c r="CK26" s="20">
        <v>51.94</v>
      </c>
      <c r="CL26" s="20">
        <v>129.38999999999999</v>
      </c>
      <c r="CM26" s="20">
        <v>1.19</v>
      </c>
      <c r="CN26" s="20">
        <v>0.72</v>
      </c>
      <c r="CO26" s="20">
        <v>0.95</v>
      </c>
      <c r="CP26" s="20">
        <v>0.3</v>
      </c>
      <c r="CQ26" s="20">
        <v>0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18.329999999999998</v>
      </c>
      <c r="E27" s="33">
        <v>4.26</v>
      </c>
      <c r="F27" s="33">
        <v>15.87</v>
      </c>
      <c r="G27" s="33">
        <v>15.38</v>
      </c>
      <c r="H27" s="33">
        <v>95.35</v>
      </c>
      <c r="I27" s="33">
        <v>576.09</v>
      </c>
      <c r="J27" s="33">
        <v>2.3199999999999998</v>
      </c>
      <c r="K27" s="33">
        <v>8.4499999999999993</v>
      </c>
      <c r="L27" s="33">
        <v>0</v>
      </c>
      <c r="M27" s="33">
        <v>0</v>
      </c>
      <c r="N27" s="33">
        <v>23.85</v>
      </c>
      <c r="O27" s="33">
        <v>59.01</v>
      </c>
      <c r="P27" s="33">
        <v>12.48</v>
      </c>
      <c r="Q27" s="33">
        <v>0</v>
      </c>
      <c r="R27" s="33">
        <v>0</v>
      </c>
      <c r="S27" s="33">
        <v>0.8</v>
      </c>
      <c r="T27" s="33">
        <v>4.8899999999999997</v>
      </c>
      <c r="U27" s="33">
        <v>457.84</v>
      </c>
      <c r="V27" s="33">
        <v>709.2</v>
      </c>
      <c r="W27" s="33">
        <v>61.63</v>
      </c>
      <c r="X27" s="33">
        <v>143.44999999999999</v>
      </c>
      <c r="Y27" s="33">
        <v>297.52999999999997</v>
      </c>
      <c r="Z27" s="33">
        <v>5.98</v>
      </c>
      <c r="AA27" s="33">
        <v>4.5</v>
      </c>
      <c r="AB27" s="33">
        <v>4753.3500000000004</v>
      </c>
      <c r="AC27" s="33">
        <v>872.43</v>
      </c>
      <c r="AD27" s="33">
        <v>7.45</v>
      </c>
      <c r="AE27" s="33">
        <v>0.39</v>
      </c>
      <c r="AF27" s="33">
        <v>0.21</v>
      </c>
      <c r="AG27" s="33">
        <v>3.76</v>
      </c>
      <c r="AH27" s="33">
        <v>8.2899999999999991</v>
      </c>
      <c r="AI27" s="33">
        <v>34.450000000000003</v>
      </c>
      <c r="AJ27" s="34">
        <v>0</v>
      </c>
      <c r="AK27" s="34">
        <v>867.02</v>
      </c>
      <c r="AL27" s="34">
        <v>736.1</v>
      </c>
      <c r="AM27" s="34">
        <v>1212.1600000000001</v>
      </c>
      <c r="AN27" s="34">
        <v>1004.42</v>
      </c>
      <c r="AO27" s="34">
        <v>352.86</v>
      </c>
      <c r="AP27" s="34">
        <v>667.05</v>
      </c>
      <c r="AQ27" s="34">
        <v>216.27</v>
      </c>
      <c r="AR27" s="34">
        <v>639.59</v>
      </c>
      <c r="AS27" s="34">
        <v>575.20000000000005</v>
      </c>
      <c r="AT27" s="34">
        <v>971.24</v>
      </c>
      <c r="AU27" s="34">
        <v>1075.6099999999999</v>
      </c>
      <c r="AV27" s="34">
        <v>464.92</v>
      </c>
      <c r="AW27" s="34">
        <v>640.97</v>
      </c>
      <c r="AX27" s="34">
        <v>2656.15</v>
      </c>
      <c r="AY27" s="34">
        <v>0</v>
      </c>
      <c r="AZ27" s="34">
        <v>679.84</v>
      </c>
      <c r="BA27" s="34">
        <v>578.98</v>
      </c>
      <c r="BB27" s="34">
        <v>410.12</v>
      </c>
      <c r="BC27" s="34">
        <v>276.33999999999997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1.1000000000000001</v>
      </c>
      <c r="BL27" s="34">
        <v>0</v>
      </c>
      <c r="BM27" s="34">
        <v>0.52</v>
      </c>
      <c r="BN27" s="34">
        <v>0.05</v>
      </c>
      <c r="BO27" s="34">
        <v>0.08</v>
      </c>
      <c r="BP27" s="34">
        <v>0</v>
      </c>
      <c r="BQ27" s="34">
        <v>0</v>
      </c>
      <c r="BR27" s="34">
        <v>0.02</v>
      </c>
      <c r="BS27" s="34">
        <v>3.47</v>
      </c>
      <c r="BT27" s="34">
        <v>0.01</v>
      </c>
      <c r="BU27" s="34">
        <v>0</v>
      </c>
      <c r="BV27" s="34">
        <v>8.36</v>
      </c>
      <c r="BW27" s="34">
        <v>0.09</v>
      </c>
      <c r="BX27" s="34">
        <v>0</v>
      </c>
      <c r="BY27" s="34">
        <v>0</v>
      </c>
      <c r="BZ27" s="34">
        <v>0</v>
      </c>
      <c r="CA27" s="34">
        <v>0</v>
      </c>
      <c r="CB27" s="34">
        <v>516.82000000000005</v>
      </c>
      <c r="CC27" s="25"/>
      <c r="CD27" s="25">
        <f>$I$27/$I$34*100</f>
        <v>54.865714285714283</v>
      </c>
      <c r="CE27" s="34">
        <v>796.72</v>
      </c>
      <c r="CF27" s="34"/>
      <c r="CG27" s="34">
        <v>234.81</v>
      </c>
      <c r="CH27" s="34">
        <v>80.8</v>
      </c>
      <c r="CI27" s="34">
        <v>157.81</v>
      </c>
      <c r="CJ27" s="34">
        <v>9937.09</v>
      </c>
      <c r="CK27" s="34">
        <v>4200.5200000000004</v>
      </c>
      <c r="CL27" s="34">
        <v>7068.81</v>
      </c>
      <c r="CM27" s="34">
        <v>213.51</v>
      </c>
      <c r="CN27" s="34">
        <v>132.63</v>
      </c>
      <c r="CO27" s="34">
        <v>173.19</v>
      </c>
      <c r="CP27" s="34">
        <v>11.55</v>
      </c>
      <c r="CQ27" s="34">
        <v>0.77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x14ac:dyDescent="0.25">
      <c r="A29" s="21" t="str">
        <f>"8/15"</f>
        <v>8/15</v>
      </c>
      <c r="B29" s="27" t="s">
        <v>97</v>
      </c>
      <c r="C29" s="23" t="str">
        <f>"20"</f>
        <v>20</v>
      </c>
      <c r="D29" s="23">
        <v>1.32</v>
      </c>
      <c r="E29" s="23">
        <v>0</v>
      </c>
      <c r="F29" s="23">
        <v>0.13</v>
      </c>
      <c r="G29" s="23">
        <v>0.13</v>
      </c>
      <c r="H29" s="23">
        <v>9.3800000000000008</v>
      </c>
      <c r="I29" s="23">
        <v>44.780199999999994</v>
      </c>
      <c r="J29" s="23">
        <v>0</v>
      </c>
      <c r="K29" s="23">
        <v>0</v>
      </c>
      <c r="L29" s="23">
        <v>0</v>
      </c>
      <c r="M29" s="23">
        <v>0</v>
      </c>
      <c r="N29" s="23">
        <v>0.22</v>
      </c>
      <c r="O29" s="23">
        <v>9.1199999999999992</v>
      </c>
      <c r="P29" s="23">
        <v>0.04</v>
      </c>
      <c r="Q29" s="23">
        <v>0</v>
      </c>
      <c r="R29" s="23">
        <v>0</v>
      </c>
      <c r="S29" s="23">
        <v>0</v>
      </c>
      <c r="T29" s="23">
        <v>0.36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0">
        <v>0</v>
      </c>
      <c r="AK29" s="20">
        <v>63.86</v>
      </c>
      <c r="AL29" s="20">
        <v>66.47</v>
      </c>
      <c r="AM29" s="20">
        <v>101.79</v>
      </c>
      <c r="AN29" s="20">
        <v>33.76</v>
      </c>
      <c r="AO29" s="20">
        <v>20.010000000000002</v>
      </c>
      <c r="AP29" s="20">
        <v>40.020000000000003</v>
      </c>
      <c r="AQ29" s="20">
        <v>15.14</v>
      </c>
      <c r="AR29" s="20">
        <v>72.38</v>
      </c>
      <c r="AS29" s="20">
        <v>44.89</v>
      </c>
      <c r="AT29" s="20">
        <v>62.64</v>
      </c>
      <c r="AU29" s="20">
        <v>51.68</v>
      </c>
      <c r="AV29" s="20">
        <v>27.14</v>
      </c>
      <c r="AW29" s="20">
        <v>48.02</v>
      </c>
      <c r="AX29" s="20">
        <v>401.59</v>
      </c>
      <c r="AY29" s="20">
        <v>0</v>
      </c>
      <c r="AZ29" s="20">
        <v>130.85</v>
      </c>
      <c r="BA29" s="20">
        <v>56.9</v>
      </c>
      <c r="BB29" s="20">
        <v>37.76</v>
      </c>
      <c r="BC29" s="20">
        <v>29.93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0.02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0.01</v>
      </c>
      <c r="BT29" s="20">
        <v>0</v>
      </c>
      <c r="BU29" s="20">
        <v>0</v>
      </c>
      <c r="BV29" s="20">
        <v>0.06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7.82</v>
      </c>
      <c r="CC29" s="24"/>
      <c r="CD29" s="24"/>
      <c r="CE29" s="20">
        <v>0</v>
      </c>
      <c r="CF29" s="20"/>
      <c r="CG29" s="20">
        <v>0</v>
      </c>
      <c r="CH29" s="20">
        <v>0</v>
      </c>
      <c r="CI29" s="20">
        <v>0</v>
      </c>
      <c r="CJ29" s="20">
        <v>2850</v>
      </c>
      <c r="CK29" s="20">
        <v>1098</v>
      </c>
      <c r="CL29" s="20">
        <v>1974</v>
      </c>
      <c r="CM29" s="20">
        <v>22.8</v>
      </c>
      <c r="CN29" s="20">
        <v>22.8</v>
      </c>
      <c r="CO29" s="20">
        <v>22.8</v>
      </c>
      <c r="CP29" s="20">
        <v>0</v>
      </c>
      <c r="CQ29" s="20">
        <v>0</v>
      </c>
      <c r="CR29" s="28"/>
    </row>
    <row r="30" spans="1:96" s="26" customFormat="1" x14ac:dyDescent="0.25">
      <c r="A30" s="21" t="str">
        <f>"27/10"</f>
        <v>27/10</v>
      </c>
      <c r="B30" s="27" t="s">
        <v>114</v>
      </c>
      <c r="C30" s="23" t="str">
        <f>"150"</f>
        <v>150</v>
      </c>
      <c r="D30" s="23">
        <v>0.06</v>
      </c>
      <c r="E30" s="23">
        <v>0</v>
      </c>
      <c r="F30" s="23">
        <v>0.01</v>
      </c>
      <c r="G30" s="23">
        <v>0.01</v>
      </c>
      <c r="H30" s="23">
        <v>3.71</v>
      </c>
      <c r="I30" s="23">
        <v>14.414604000000001</v>
      </c>
      <c r="J30" s="23">
        <v>0</v>
      </c>
      <c r="K30" s="23">
        <v>0</v>
      </c>
      <c r="L30" s="23">
        <v>0</v>
      </c>
      <c r="M30" s="23">
        <v>0</v>
      </c>
      <c r="N30" s="23">
        <v>3.68</v>
      </c>
      <c r="O30" s="23">
        <v>0</v>
      </c>
      <c r="P30" s="23">
        <v>0.03</v>
      </c>
      <c r="Q30" s="23">
        <v>0</v>
      </c>
      <c r="R30" s="23">
        <v>0</v>
      </c>
      <c r="S30" s="23">
        <v>0</v>
      </c>
      <c r="T30" s="23">
        <v>0.02</v>
      </c>
      <c r="U30" s="23">
        <v>0.04</v>
      </c>
      <c r="V30" s="23">
        <v>0.11</v>
      </c>
      <c r="W30" s="23">
        <v>0.11</v>
      </c>
      <c r="X30" s="23">
        <v>0</v>
      </c>
      <c r="Y30" s="23">
        <v>0</v>
      </c>
      <c r="Z30" s="23">
        <v>0.01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150.03</v>
      </c>
      <c r="CC30" s="24"/>
      <c r="CD30" s="24"/>
      <c r="CE30" s="20">
        <v>0</v>
      </c>
      <c r="CF30" s="20"/>
      <c r="CG30" s="20">
        <v>3.08</v>
      </c>
      <c r="CH30" s="20">
        <v>3.08</v>
      </c>
      <c r="CI30" s="20">
        <v>3.08</v>
      </c>
      <c r="CJ30" s="20">
        <v>341.6</v>
      </c>
      <c r="CK30" s="20">
        <v>136.71</v>
      </c>
      <c r="CL30" s="20">
        <v>239.15</v>
      </c>
      <c r="CM30" s="20">
        <v>33.07</v>
      </c>
      <c r="CN30" s="20">
        <v>19.55</v>
      </c>
      <c r="CO30" s="20">
        <v>26.31</v>
      </c>
      <c r="CP30" s="20">
        <v>3.75</v>
      </c>
      <c r="CQ30" s="20">
        <v>0</v>
      </c>
      <c r="CR30" s="28"/>
    </row>
    <row r="31" spans="1:96" s="20" customFormat="1" ht="31.5" x14ac:dyDescent="0.25">
      <c r="A31" s="21" t="str">
        <f>"3/3"</f>
        <v>3/3</v>
      </c>
      <c r="B31" s="27" t="s">
        <v>261</v>
      </c>
      <c r="C31" s="23" t="str">
        <f>"150"</f>
        <v>150</v>
      </c>
      <c r="D31" s="23">
        <v>2.57</v>
      </c>
      <c r="E31" s="23">
        <v>0</v>
      </c>
      <c r="F31" s="23">
        <v>4.07</v>
      </c>
      <c r="G31" s="23">
        <v>4.07</v>
      </c>
      <c r="H31" s="23">
        <v>21.33</v>
      </c>
      <c r="I31" s="23">
        <v>131.17713749999999</v>
      </c>
      <c r="J31" s="23">
        <v>0.6</v>
      </c>
      <c r="K31" s="23">
        <v>2.44</v>
      </c>
      <c r="L31" s="23">
        <v>0</v>
      </c>
      <c r="M31" s="23">
        <v>0</v>
      </c>
      <c r="N31" s="23">
        <v>1.4</v>
      </c>
      <c r="O31" s="23">
        <v>18.23</v>
      </c>
      <c r="P31" s="23">
        <v>1.7</v>
      </c>
      <c r="Q31" s="23">
        <v>0</v>
      </c>
      <c r="R31" s="23">
        <v>0</v>
      </c>
      <c r="S31" s="23">
        <v>0.27</v>
      </c>
      <c r="T31" s="23">
        <v>1.71</v>
      </c>
      <c r="U31" s="23">
        <v>70.39</v>
      </c>
      <c r="V31" s="23">
        <v>613.46</v>
      </c>
      <c r="W31" s="23">
        <v>12.9</v>
      </c>
      <c r="X31" s="23">
        <v>27.99</v>
      </c>
      <c r="Y31" s="23">
        <v>70.69</v>
      </c>
      <c r="Z31" s="23">
        <v>1.1000000000000001</v>
      </c>
      <c r="AA31" s="23">
        <v>0</v>
      </c>
      <c r="AB31" s="23">
        <v>22.95</v>
      </c>
      <c r="AC31" s="23">
        <v>4.05</v>
      </c>
      <c r="AD31" s="23">
        <v>1.79</v>
      </c>
      <c r="AE31" s="23">
        <v>0.11</v>
      </c>
      <c r="AF31" s="23">
        <v>0.08</v>
      </c>
      <c r="AG31" s="23">
        <v>1.32</v>
      </c>
      <c r="AH31" s="23">
        <v>2.4300000000000002</v>
      </c>
      <c r="AI31" s="23">
        <v>5.4</v>
      </c>
      <c r="AJ31" s="20">
        <v>0</v>
      </c>
      <c r="AK31" s="20">
        <v>32.06</v>
      </c>
      <c r="AL31" s="20">
        <v>51.3</v>
      </c>
      <c r="AM31" s="20">
        <v>64.13</v>
      </c>
      <c r="AN31" s="20">
        <v>76.95</v>
      </c>
      <c r="AO31" s="20">
        <v>12.83</v>
      </c>
      <c r="AP31" s="20">
        <v>51.3</v>
      </c>
      <c r="AQ31" s="20">
        <v>25.65</v>
      </c>
      <c r="AR31" s="20">
        <v>52.58</v>
      </c>
      <c r="AS31" s="20">
        <v>74.39</v>
      </c>
      <c r="AT31" s="20">
        <v>205.2</v>
      </c>
      <c r="AU31" s="20">
        <v>89.78</v>
      </c>
      <c r="AV31" s="20">
        <v>17.96</v>
      </c>
      <c r="AW31" s="20">
        <v>52.58</v>
      </c>
      <c r="AX31" s="20">
        <v>282.14999999999998</v>
      </c>
      <c r="AY31" s="20">
        <v>0</v>
      </c>
      <c r="AZ31" s="20">
        <v>38.479999999999997</v>
      </c>
      <c r="BA31" s="20">
        <v>34.630000000000003</v>
      </c>
      <c r="BB31" s="20">
        <v>38.479999999999997</v>
      </c>
      <c r="BC31" s="20">
        <v>16.670000000000002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0.31</v>
      </c>
      <c r="BL31" s="20">
        <v>0</v>
      </c>
      <c r="BM31" s="20">
        <v>0.17</v>
      </c>
      <c r="BN31" s="20">
        <v>0.01</v>
      </c>
      <c r="BO31" s="20">
        <v>0.02</v>
      </c>
      <c r="BP31" s="20">
        <v>0</v>
      </c>
      <c r="BQ31" s="20">
        <v>0</v>
      </c>
      <c r="BR31" s="20">
        <v>0.01</v>
      </c>
      <c r="BS31" s="20">
        <v>1.05</v>
      </c>
      <c r="BT31" s="20">
        <v>0</v>
      </c>
      <c r="BU31" s="20">
        <v>0</v>
      </c>
      <c r="BV31" s="20">
        <v>2.21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124.86</v>
      </c>
      <c r="CC31" s="24"/>
      <c r="CD31" s="24"/>
      <c r="CE31" s="20">
        <v>3.83</v>
      </c>
      <c r="CG31" s="20">
        <v>4.2</v>
      </c>
      <c r="CH31" s="20">
        <v>3</v>
      </c>
      <c r="CI31" s="20">
        <v>3.6</v>
      </c>
      <c r="CJ31" s="20">
        <v>129.80000000000001</v>
      </c>
      <c r="CK31" s="20">
        <v>129.80000000000001</v>
      </c>
      <c r="CL31" s="20">
        <v>129.80000000000001</v>
      </c>
      <c r="CM31" s="20">
        <v>5.69</v>
      </c>
      <c r="CN31" s="20">
        <v>0.72</v>
      </c>
      <c r="CO31" s="20">
        <v>3.2</v>
      </c>
      <c r="CP31" s="20">
        <v>0</v>
      </c>
      <c r="CQ31" s="20">
        <v>0.23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3.95</v>
      </c>
      <c r="E32" s="33">
        <v>0</v>
      </c>
      <c r="F32" s="33">
        <v>4.22</v>
      </c>
      <c r="G32" s="33">
        <v>4.22</v>
      </c>
      <c r="H32" s="33">
        <v>34.42</v>
      </c>
      <c r="I32" s="33">
        <v>190.37</v>
      </c>
      <c r="J32" s="33">
        <v>0.6</v>
      </c>
      <c r="K32" s="33">
        <v>2.44</v>
      </c>
      <c r="L32" s="33">
        <v>0</v>
      </c>
      <c r="M32" s="33">
        <v>0</v>
      </c>
      <c r="N32" s="33">
        <v>5.3</v>
      </c>
      <c r="O32" s="33">
        <v>27.35</v>
      </c>
      <c r="P32" s="33">
        <v>1.77</v>
      </c>
      <c r="Q32" s="33">
        <v>0</v>
      </c>
      <c r="R32" s="33">
        <v>0</v>
      </c>
      <c r="S32" s="33">
        <v>0.27</v>
      </c>
      <c r="T32" s="33">
        <v>2.09</v>
      </c>
      <c r="U32" s="33">
        <v>70.42</v>
      </c>
      <c r="V32" s="33">
        <v>613.57000000000005</v>
      </c>
      <c r="W32" s="33">
        <v>13</v>
      </c>
      <c r="X32" s="33">
        <v>27.99</v>
      </c>
      <c r="Y32" s="33">
        <v>70.69</v>
      </c>
      <c r="Z32" s="33">
        <v>1.1100000000000001</v>
      </c>
      <c r="AA32" s="33">
        <v>0</v>
      </c>
      <c r="AB32" s="33">
        <v>22.95</v>
      </c>
      <c r="AC32" s="33">
        <v>4.05</v>
      </c>
      <c r="AD32" s="33">
        <v>1.79</v>
      </c>
      <c r="AE32" s="33">
        <v>0.11</v>
      </c>
      <c r="AF32" s="33">
        <v>0.08</v>
      </c>
      <c r="AG32" s="33">
        <v>1.32</v>
      </c>
      <c r="AH32" s="33">
        <v>2.4300000000000002</v>
      </c>
      <c r="AI32" s="33">
        <v>5.4</v>
      </c>
      <c r="AJ32" s="34">
        <v>0</v>
      </c>
      <c r="AK32" s="34">
        <v>95.92</v>
      </c>
      <c r="AL32" s="34">
        <v>117.77</v>
      </c>
      <c r="AM32" s="34">
        <v>165.92</v>
      </c>
      <c r="AN32" s="34">
        <v>110.71</v>
      </c>
      <c r="AO32" s="34">
        <v>32.840000000000003</v>
      </c>
      <c r="AP32" s="34">
        <v>91.32</v>
      </c>
      <c r="AQ32" s="34">
        <v>40.79</v>
      </c>
      <c r="AR32" s="34">
        <v>124.97</v>
      </c>
      <c r="AS32" s="34">
        <v>119.28</v>
      </c>
      <c r="AT32" s="34">
        <v>267.83999999999997</v>
      </c>
      <c r="AU32" s="34">
        <v>141.44999999999999</v>
      </c>
      <c r="AV32" s="34">
        <v>45.1</v>
      </c>
      <c r="AW32" s="34">
        <v>100.61</v>
      </c>
      <c r="AX32" s="34">
        <v>683.74</v>
      </c>
      <c r="AY32" s="34">
        <v>0</v>
      </c>
      <c r="AZ32" s="34">
        <v>169.32</v>
      </c>
      <c r="BA32" s="34">
        <v>91.53</v>
      </c>
      <c r="BB32" s="34">
        <v>76.23</v>
      </c>
      <c r="BC32" s="34">
        <v>46.6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0.33</v>
      </c>
      <c r="BL32" s="34">
        <v>0</v>
      </c>
      <c r="BM32" s="34">
        <v>0.17</v>
      </c>
      <c r="BN32" s="34">
        <v>0.01</v>
      </c>
      <c r="BO32" s="34">
        <v>0.02</v>
      </c>
      <c r="BP32" s="34">
        <v>0</v>
      </c>
      <c r="BQ32" s="34">
        <v>0</v>
      </c>
      <c r="BR32" s="34">
        <v>0.01</v>
      </c>
      <c r="BS32" s="34">
        <v>1.06</v>
      </c>
      <c r="BT32" s="34">
        <v>0</v>
      </c>
      <c r="BU32" s="34">
        <v>0</v>
      </c>
      <c r="BV32" s="34">
        <v>2.2599999999999998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282.70999999999998</v>
      </c>
      <c r="CC32" s="25"/>
      <c r="CD32" s="25">
        <f>$I$32/$I$34*100</f>
        <v>18.130476190476191</v>
      </c>
      <c r="CE32" s="34">
        <v>3.83</v>
      </c>
      <c r="CF32" s="34"/>
      <c r="CG32" s="34">
        <v>7.28</v>
      </c>
      <c r="CH32" s="34">
        <v>6.08</v>
      </c>
      <c r="CI32" s="34">
        <v>6.68</v>
      </c>
      <c r="CJ32" s="34">
        <v>3321.39</v>
      </c>
      <c r="CK32" s="34">
        <v>1364.51</v>
      </c>
      <c r="CL32" s="34">
        <v>2342.9499999999998</v>
      </c>
      <c r="CM32" s="34">
        <v>61.56</v>
      </c>
      <c r="CN32" s="34">
        <v>43.07</v>
      </c>
      <c r="CO32" s="34">
        <v>52.32</v>
      </c>
      <c r="CP32" s="34">
        <v>3.75</v>
      </c>
      <c r="CQ32" s="34">
        <v>0.23</v>
      </c>
    </row>
    <row r="33" spans="1:95" s="30" customFormat="1" x14ac:dyDescent="0.25">
      <c r="A33" s="31"/>
      <c r="B33" s="32" t="s">
        <v>117</v>
      </c>
      <c r="C33" s="33"/>
      <c r="D33" s="33">
        <v>37.380000000000003</v>
      </c>
      <c r="E33" s="33">
        <v>16.77</v>
      </c>
      <c r="F33" s="33">
        <v>35.65</v>
      </c>
      <c r="G33" s="33">
        <v>25.92</v>
      </c>
      <c r="H33" s="33">
        <v>167.42</v>
      </c>
      <c r="I33" s="33">
        <v>1114.58</v>
      </c>
      <c r="J33" s="33">
        <v>6.7</v>
      </c>
      <c r="K33" s="33">
        <v>14.51</v>
      </c>
      <c r="L33" s="33">
        <v>0</v>
      </c>
      <c r="M33" s="33">
        <v>0</v>
      </c>
      <c r="N33" s="33">
        <v>45.37</v>
      </c>
      <c r="O33" s="33">
        <v>105.36</v>
      </c>
      <c r="P33" s="33">
        <v>16.690000000000001</v>
      </c>
      <c r="Q33" s="33">
        <v>0</v>
      </c>
      <c r="R33" s="33">
        <v>0</v>
      </c>
      <c r="S33" s="33">
        <v>2.14</v>
      </c>
      <c r="T33" s="33">
        <v>9.83</v>
      </c>
      <c r="U33" s="33">
        <v>1027.02</v>
      </c>
      <c r="V33" s="33">
        <v>1746.42</v>
      </c>
      <c r="W33" s="33">
        <v>145.38999999999999</v>
      </c>
      <c r="X33" s="33">
        <v>193.53</v>
      </c>
      <c r="Y33" s="33">
        <v>556.21</v>
      </c>
      <c r="Z33" s="33">
        <v>11.65</v>
      </c>
      <c r="AA33" s="33">
        <v>151.61000000000001</v>
      </c>
      <c r="AB33" s="33">
        <v>4853.79</v>
      </c>
      <c r="AC33" s="33">
        <v>1136.56</v>
      </c>
      <c r="AD33" s="33">
        <v>12.72</v>
      </c>
      <c r="AE33" s="33">
        <v>0.61</v>
      </c>
      <c r="AF33" s="33">
        <v>0.66</v>
      </c>
      <c r="AG33" s="33">
        <v>5.69</v>
      </c>
      <c r="AH33" s="33">
        <v>15.14</v>
      </c>
      <c r="AI33" s="33">
        <v>50.63</v>
      </c>
      <c r="AJ33" s="34">
        <v>0</v>
      </c>
      <c r="AK33" s="34">
        <v>1819.76</v>
      </c>
      <c r="AL33" s="34">
        <v>1546.51</v>
      </c>
      <c r="AM33" s="34">
        <v>2612.1</v>
      </c>
      <c r="AN33" s="34">
        <v>2039.84</v>
      </c>
      <c r="AO33" s="34">
        <v>822.44</v>
      </c>
      <c r="AP33" s="34">
        <v>1418.32</v>
      </c>
      <c r="AQ33" s="34">
        <v>477.71</v>
      </c>
      <c r="AR33" s="34">
        <v>1519.85</v>
      </c>
      <c r="AS33" s="34">
        <v>1459.79</v>
      </c>
      <c r="AT33" s="34">
        <v>2095.5500000000002</v>
      </c>
      <c r="AU33" s="34">
        <v>2532.11</v>
      </c>
      <c r="AV33" s="34">
        <v>888.18</v>
      </c>
      <c r="AW33" s="34">
        <v>1238.3399999999999</v>
      </c>
      <c r="AX33" s="34">
        <v>5853.09</v>
      </c>
      <c r="AY33" s="34">
        <v>13.98</v>
      </c>
      <c r="AZ33" s="34">
        <v>1494.6</v>
      </c>
      <c r="BA33" s="34">
        <v>1670.36</v>
      </c>
      <c r="BB33" s="34">
        <v>1005.44</v>
      </c>
      <c r="BC33" s="34">
        <v>656.42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1.76</v>
      </c>
      <c r="BL33" s="34">
        <v>0</v>
      </c>
      <c r="BM33" s="34">
        <v>0.89</v>
      </c>
      <c r="BN33" s="34">
        <v>7.0000000000000007E-2</v>
      </c>
      <c r="BO33" s="34">
        <v>0.14000000000000001</v>
      </c>
      <c r="BP33" s="34">
        <v>0</v>
      </c>
      <c r="BQ33" s="34">
        <v>0</v>
      </c>
      <c r="BR33" s="34">
        <v>0.03</v>
      </c>
      <c r="BS33" s="34">
        <v>5.72</v>
      </c>
      <c r="BT33" s="34">
        <v>0.01</v>
      </c>
      <c r="BU33" s="34">
        <v>0</v>
      </c>
      <c r="BV33" s="34">
        <v>14.03</v>
      </c>
      <c r="BW33" s="34">
        <v>0.1</v>
      </c>
      <c r="BX33" s="34">
        <v>0</v>
      </c>
      <c r="BY33" s="34">
        <v>0</v>
      </c>
      <c r="BZ33" s="34">
        <v>0</v>
      </c>
      <c r="CA33" s="34">
        <v>0</v>
      </c>
      <c r="CB33" s="34">
        <v>1210.17</v>
      </c>
      <c r="CC33" s="25"/>
      <c r="CD33" s="25"/>
      <c r="CE33" s="34">
        <v>960.57</v>
      </c>
      <c r="CF33" s="34"/>
      <c r="CG33" s="34">
        <v>305.43</v>
      </c>
      <c r="CH33" s="34">
        <v>127.94</v>
      </c>
      <c r="CI33" s="34">
        <v>216.68</v>
      </c>
      <c r="CJ33" s="34">
        <v>17413.990000000002</v>
      </c>
      <c r="CK33" s="34">
        <v>7873.92</v>
      </c>
      <c r="CL33" s="34">
        <v>12643.96</v>
      </c>
      <c r="CM33" s="34">
        <v>387.51</v>
      </c>
      <c r="CN33" s="34">
        <v>263.45</v>
      </c>
      <c r="CO33" s="34">
        <v>325.89999999999998</v>
      </c>
      <c r="CP33" s="34">
        <v>21.64</v>
      </c>
      <c r="CQ33" s="34">
        <v>1.88</v>
      </c>
    </row>
    <row r="34" spans="1:95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5.8800000000000026</v>
      </c>
      <c r="E35" s="23">
        <f t="shared" si="0"/>
        <v>16.77</v>
      </c>
      <c r="F35" s="23">
        <f t="shared" si="0"/>
        <v>0.39999999999999858</v>
      </c>
      <c r="G35" s="23">
        <f t="shared" si="0"/>
        <v>25.92</v>
      </c>
      <c r="H35" s="23">
        <f t="shared" si="0"/>
        <v>15.169999999999987</v>
      </c>
      <c r="I35" s="23">
        <f t="shared" si="0"/>
        <v>64.579999999999927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1746.42</v>
      </c>
      <c r="W35" s="23">
        <f t="shared" si="1"/>
        <v>145.38999999999999</v>
      </c>
      <c r="X35" s="23">
        <f t="shared" si="1"/>
        <v>193.53</v>
      </c>
      <c r="Y35" s="23">
        <f t="shared" si="1"/>
        <v>556.21</v>
      </c>
      <c r="Z35" s="23">
        <f t="shared" si="1"/>
        <v>11.65</v>
      </c>
      <c r="AA35" s="23">
        <f t="shared" si="1"/>
        <v>151.61000000000001</v>
      </c>
      <c r="AB35" s="23">
        <f t="shared" si="1"/>
        <v>4853.79</v>
      </c>
      <c r="AC35" s="23">
        <f t="shared" si="1"/>
        <v>799.06</v>
      </c>
      <c r="AD35" s="23">
        <f t="shared" si="1"/>
        <v>12.72</v>
      </c>
      <c r="AE35" s="23">
        <f t="shared" si="1"/>
        <v>9.9999999999998979E-3</v>
      </c>
      <c r="AF35" s="23">
        <f t="shared" si="1"/>
        <v>-1.5000000000000013E-2</v>
      </c>
      <c r="AG35" s="23"/>
      <c r="AH35" s="23"/>
      <c r="AI35" s="23">
        <f>AI33-AI34</f>
        <v>16.880000000000003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216.68</v>
      </c>
      <c r="CJ35" s="20"/>
      <c r="CK35" s="20"/>
      <c r="CL35" s="20">
        <f>CL33-CL34</f>
        <v>12643.96</v>
      </c>
      <c r="CM35" s="20"/>
      <c r="CN35" s="20"/>
      <c r="CO35" s="20">
        <f>CO33-CO34</f>
        <v>325.89999999999998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14</v>
      </c>
      <c r="E36" s="23"/>
      <c r="F36" s="23">
        <v>30</v>
      </c>
      <c r="G36" s="23"/>
      <c r="H36" s="23">
        <v>56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20.530314146341471</v>
      </c>
      <c r="H5" s="56">
        <v>0.12</v>
      </c>
      <c r="I5" s="56">
        <v>0.02</v>
      </c>
      <c r="J5" s="58">
        <v>5.0599999999999996</v>
      </c>
    </row>
    <row r="6" spans="1:10" ht="30" x14ac:dyDescent="0.25">
      <c r="A6" s="52"/>
      <c r="B6" s="59" t="s">
        <v>137</v>
      </c>
      <c r="C6" s="54" t="s">
        <v>207</v>
      </c>
      <c r="D6" s="55" t="s">
        <v>197</v>
      </c>
      <c r="E6" s="56">
        <v>130</v>
      </c>
      <c r="F6" s="57"/>
      <c r="G6" s="56">
        <v>173.721249</v>
      </c>
      <c r="H6" s="56">
        <v>11.64</v>
      </c>
      <c r="I6" s="56">
        <v>13.87</v>
      </c>
      <c r="J6" s="58">
        <v>0.62</v>
      </c>
    </row>
    <row r="7" spans="1:10" x14ac:dyDescent="0.25">
      <c r="A7" s="52"/>
      <c r="B7" s="59" t="s">
        <v>139</v>
      </c>
      <c r="C7" s="54" t="s">
        <v>208</v>
      </c>
      <c r="D7" s="55" t="s">
        <v>198</v>
      </c>
      <c r="E7" s="56">
        <v>20</v>
      </c>
      <c r="F7" s="57"/>
      <c r="G7" s="56">
        <v>60.401952209333331</v>
      </c>
      <c r="H7" s="56">
        <v>1.62</v>
      </c>
      <c r="I7" s="56">
        <v>1.1399999999999999</v>
      </c>
      <c r="J7" s="58">
        <v>10.99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178</v>
      </c>
      <c r="D16" s="55" t="s">
        <v>170</v>
      </c>
      <c r="E16" s="56">
        <v>150</v>
      </c>
      <c r="F16" s="57"/>
      <c r="G16" s="56">
        <v>98.433312000000001</v>
      </c>
      <c r="H16" s="56">
        <v>3.32</v>
      </c>
      <c r="I16" s="56">
        <v>3.34</v>
      </c>
      <c r="J16" s="58">
        <v>14.59</v>
      </c>
    </row>
    <row r="17" spans="1:10" x14ac:dyDescent="0.25">
      <c r="A17" s="52"/>
      <c r="B17" s="59" t="s">
        <v>146</v>
      </c>
      <c r="C17" s="54" t="s">
        <v>262</v>
      </c>
      <c r="D17" s="55" t="s">
        <v>258</v>
      </c>
      <c r="E17" s="56">
        <v>50</v>
      </c>
      <c r="F17" s="57"/>
      <c r="G17" s="56">
        <v>71.794346153846149</v>
      </c>
      <c r="H17" s="56">
        <v>4.87</v>
      </c>
      <c r="I17" s="56">
        <v>3.84</v>
      </c>
      <c r="J17" s="58">
        <v>4.46</v>
      </c>
    </row>
    <row r="18" spans="1:10" x14ac:dyDescent="0.25">
      <c r="A18" s="52"/>
      <c r="B18" s="59" t="s">
        <v>148</v>
      </c>
      <c r="C18" s="54" t="s">
        <v>263</v>
      </c>
      <c r="D18" s="55" t="s">
        <v>259</v>
      </c>
      <c r="E18" s="56">
        <v>110</v>
      </c>
      <c r="F18" s="57"/>
      <c r="G18" s="56">
        <v>206.53534660000003</v>
      </c>
      <c r="H18" s="56">
        <v>6.27</v>
      </c>
      <c r="I18" s="56">
        <v>6.33</v>
      </c>
      <c r="J18" s="58">
        <v>33.409999999999997</v>
      </c>
    </row>
    <row r="19" spans="1:10" x14ac:dyDescent="0.25">
      <c r="A19" s="52"/>
      <c r="B19" s="59" t="s">
        <v>150</v>
      </c>
      <c r="C19" s="54" t="s">
        <v>231</v>
      </c>
      <c r="D19" s="55" t="s">
        <v>222</v>
      </c>
      <c r="E19" s="56">
        <v>150</v>
      </c>
      <c r="F19" s="57"/>
      <c r="G19" s="56">
        <v>55.738327500000004</v>
      </c>
      <c r="H19" s="56">
        <v>0.18</v>
      </c>
      <c r="I19" s="56">
        <v>0.08</v>
      </c>
      <c r="J19" s="58">
        <v>14.62</v>
      </c>
    </row>
    <row r="20" spans="1:10" ht="30" x14ac:dyDescent="0.25">
      <c r="A20" s="52"/>
      <c r="B20" s="59" t="s">
        <v>152</v>
      </c>
      <c r="C20" s="54" t="s">
        <v>264</v>
      </c>
      <c r="D20" s="55" t="s">
        <v>260</v>
      </c>
      <c r="E20" s="56">
        <v>30</v>
      </c>
      <c r="F20" s="57"/>
      <c r="G20" s="56">
        <v>40.794734399999996</v>
      </c>
      <c r="H20" s="56">
        <v>0.39</v>
      </c>
      <c r="I20" s="56">
        <v>1.78</v>
      </c>
      <c r="J20" s="58">
        <v>6.38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150</v>
      </c>
      <c r="F24" s="57"/>
      <c r="G24" s="56">
        <v>14.414604000000001</v>
      </c>
      <c r="H24" s="56">
        <v>0.06</v>
      </c>
      <c r="I24" s="56">
        <v>0.01</v>
      </c>
      <c r="J24" s="58">
        <v>3.71</v>
      </c>
    </row>
    <row r="25" spans="1:10" x14ac:dyDescent="0.25">
      <c r="A25" s="52"/>
      <c r="B25" s="74"/>
      <c r="C25" s="80" t="s">
        <v>265</v>
      </c>
      <c r="D25" s="75" t="s">
        <v>261</v>
      </c>
      <c r="E25" s="76">
        <v>150</v>
      </c>
      <c r="F25" s="77"/>
      <c r="G25" s="76">
        <v>131.17713749999999</v>
      </c>
      <c r="H25" s="76">
        <v>2.57</v>
      </c>
      <c r="I25" s="76">
        <v>4.07</v>
      </c>
      <c r="J25" s="78">
        <v>21.33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45173.355497685188</v>
      </c>
    </row>
    <row r="2" spans="1:2" ht="12.75" customHeight="1" x14ac:dyDescent="0.2">
      <c r="A2" s="83" t="s">
        <v>161</v>
      </c>
      <c r="B2" s="84">
        <v>45176.572615740741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266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"5 сентября 2023 г."</f>
        <v>5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(26)'!B3&lt;&gt;"",'Dop (26)'!B3,"")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78.75" x14ac:dyDescent="0.25">
      <c r="A11" s="21" t="str">
        <f>"8/4"</f>
        <v>8/4</v>
      </c>
      <c r="B11" s="27" t="s">
        <v>269</v>
      </c>
      <c r="C11" s="23" t="str">
        <f>"150"</f>
        <v>150</v>
      </c>
      <c r="D11" s="23">
        <v>3.25</v>
      </c>
      <c r="E11" s="23">
        <v>0</v>
      </c>
      <c r="F11" s="23">
        <v>5.31</v>
      </c>
      <c r="G11" s="23">
        <v>5.31</v>
      </c>
      <c r="H11" s="23">
        <v>20.21</v>
      </c>
      <c r="I11" s="23">
        <v>139.46332199999998</v>
      </c>
      <c r="J11" s="23">
        <v>0.85</v>
      </c>
      <c r="K11" s="23">
        <v>2.44</v>
      </c>
      <c r="L11" s="23">
        <v>0</v>
      </c>
      <c r="M11" s="23">
        <v>0</v>
      </c>
      <c r="N11" s="23">
        <v>3.25</v>
      </c>
      <c r="O11" s="23">
        <v>15.42</v>
      </c>
      <c r="P11" s="23">
        <v>1.54</v>
      </c>
      <c r="Q11" s="23">
        <v>0</v>
      </c>
      <c r="R11" s="23">
        <v>0</v>
      </c>
      <c r="S11" s="23">
        <v>0</v>
      </c>
      <c r="T11" s="23">
        <v>0.84</v>
      </c>
      <c r="U11" s="23">
        <v>149.09</v>
      </c>
      <c r="V11" s="23">
        <v>88.33</v>
      </c>
      <c r="W11" s="23">
        <v>15.04</v>
      </c>
      <c r="X11" s="23">
        <v>33.17</v>
      </c>
      <c r="Y11" s="23">
        <v>82.69</v>
      </c>
      <c r="Z11" s="23">
        <v>0.96</v>
      </c>
      <c r="AA11" s="23">
        <v>0</v>
      </c>
      <c r="AB11" s="23">
        <v>0</v>
      </c>
      <c r="AC11" s="23">
        <v>0</v>
      </c>
      <c r="AD11" s="23">
        <v>2.08</v>
      </c>
      <c r="AE11" s="23">
        <v>0.1</v>
      </c>
      <c r="AF11" s="23">
        <v>0.02</v>
      </c>
      <c r="AG11" s="23">
        <v>0.23</v>
      </c>
      <c r="AH11" s="23">
        <v>1.24</v>
      </c>
      <c r="AI11" s="23">
        <v>0</v>
      </c>
      <c r="AJ11" s="20">
        <v>0</v>
      </c>
      <c r="AK11" s="20">
        <v>148.18</v>
      </c>
      <c r="AL11" s="20">
        <v>105.31</v>
      </c>
      <c r="AM11" s="20">
        <v>168.02</v>
      </c>
      <c r="AN11" s="20">
        <v>111.13</v>
      </c>
      <c r="AO11" s="20">
        <v>32.28</v>
      </c>
      <c r="AP11" s="20">
        <v>100.55</v>
      </c>
      <c r="AQ11" s="20">
        <v>51.6</v>
      </c>
      <c r="AR11" s="20">
        <v>142.09</v>
      </c>
      <c r="AS11" s="20">
        <v>128.6</v>
      </c>
      <c r="AT11" s="20">
        <v>194.75</v>
      </c>
      <c r="AU11" s="20">
        <v>242.37</v>
      </c>
      <c r="AV11" s="20">
        <v>64.56</v>
      </c>
      <c r="AW11" s="20">
        <v>269.63</v>
      </c>
      <c r="AX11" s="20">
        <v>515.44000000000005</v>
      </c>
      <c r="AY11" s="20">
        <v>0</v>
      </c>
      <c r="AZ11" s="20">
        <v>169.61</v>
      </c>
      <c r="BA11" s="20">
        <v>136</v>
      </c>
      <c r="BB11" s="20">
        <v>117.22</v>
      </c>
      <c r="BC11" s="20">
        <v>74.62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0.01</v>
      </c>
      <c r="BJ11" s="20">
        <v>0</v>
      </c>
      <c r="BK11" s="20">
        <v>0.56999999999999995</v>
      </c>
      <c r="BL11" s="20">
        <v>0</v>
      </c>
      <c r="BM11" s="20">
        <v>0.17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1.44</v>
      </c>
      <c r="BT11" s="20">
        <v>0</v>
      </c>
      <c r="BU11" s="20">
        <v>0</v>
      </c>
      <c r="BV11" s="20">
        <v>2.77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138.25</v>
      </c>
      <c r="CC11" s="24"/>
      <c r="CD11" s="24"/>
      <c r="CE11" s="20">
        <v>0</v>
      </c>
      <c r="CF11" s="20"/>
      <c r="CG11" s="20">
        <v>26.4</v>
      </c>
      <c r="CH11" s="20">
        <v>12.8</v>
      </c>
      <c r="CI11" s="20">
        <v>19.600000000000001</v>
      </c>
      <c r="CJ11" s="20">
        <v>1535.27</v>
      </c>
      <c r="CK11" s="20">
        <v>739.67</v>
      </c>
      <c r="CL11" s="20">
        <v>1137.47</v>
      </c>
      <c r="CM11" s="20">
        <v>28.1</v>
      </c>
      <c r="CN11" s="20">
        <v>17.809999999999999</v>
      </c>
      <c r="CO11" s="20">
        <v>22.96</v>
      </c>
      <c r="CP11" s="20">
        <v>3</v>
      </c>
      <c r="CQ11" s="20">
        <v>0.38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20.530314146341457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4.21</v>
      </c>
      <c r="CH13" s="20">
        <v>4.0599999999999996</v>
      </c>
      <c r="CI13" s="20">
        <v>4.13</v>
      </c>
      <c r="CJ13" s="20">
        <v>454.11</v>
      </c>
      <c r="CK13" s="20">
        <v>181.83</v>
      </c>
      <c r="CL13" s="20">
        <v>317.97000000000003</v>
      </c>
      <c r="CM13" s="20">
        <v>44.04</v>
      </c>
      <c r="CN13" s="20">
        <v>26.18</v>
      </c>
      <c r="CO13" s="20">
        <v>35.11</v>
      </c>
      <c r="CP13" s="20">
        <v>4.88</v>
      </c>
      <c r="CQ13" s="20">
        <v>0</v>
      </c>
      <c r="CR13" s="28"/>
    </row>
    <row r="14" spans="1:96" s="20" customFormat="1" ht="31.5" x14ac:dyDescent="0.25">
      <c r="A14" s="21" t="str">
        <f>"11/12"</f>
        <v>11/12</v>
      </c>
      <c r="B14" s="27" t="s">
        <v>270</v>
      </c>
      <c r="C14" s="23" t="str">
        <f>"50"</f>
        <v>50</v>
      </c>
      <c r="D14" s="23">
        <v>3.47</v>
      </c>
      <c r="E14" s="23">
        <v>0.54</v>
      </c>
      <c r="F14" s="23">
        <v>4.34</v>
      </c>
      <c r="G14" s="23">
        <v>4.54</v>
      </c>
      <c r="H14" s="23">
        <v>28.32</v>
      </c>
      <c r="I14" s="23">
        <v>164.25455333333332</v>
      </c>
      <c r="J14" s="23">
        <v>0.68</v>
      </c>
      <c r="K14" s="23">
        <v>2.71</v>
      </c>
      <c r="L14" s="23">
        <v>0</v>
      </c>
      <c r="M14" s="23">
        <v>0</v>
      </c>
      <c r="N14" s="23">
        <v>9.3699999999999992</v>
      </c>
      <c r="O14" s="23">
        <v>18.02</v>
      </c>
      <c r="P14" s="23">
        <v>0.93</v>
      </c>
      <c r="Q14" s="23">
        <v>0</v>
      </c>
      <c r="R14" s="23">
        <v>0</v>
      </c>
      <c r="S14" s="23">
        <v>0</v>
      </c>
      <c r="T14" s="23">
        <v>0.53</v>
      </c>
      <c r="U14" s="23">
        <v>134.5</v>
      </c>
      <c r="V14" s="23">
        <v>37.65</v>
      </c>
      <c r="W14" s="23">
        <v>7.52</v>
      </c>
      <c r="X14" s="23">
        <v>4.6500000000000004</v>
      </c>
      <c r="Y14" s="23">
        <v>28.43</v>
      </c>
      <c r="Z14" s="23">
        <v>0.41</v>
      </c>
      <c r="AA14" s="23">
        <v>4.53</v>
      </c>
      <c r="AB14" s="23">
        <v>1.4</v>
      </c>
      <c r="AC14" s="23">
        <v>7.83</v>
      </c>
      <c r="AD14" s="23">
        <v>2.2999999999999998</v>
      </c>
      <c r="AE14" s="23">
        <v>0.04</v>
      </c>
      <c r="AF14" s="23">
        <v>0.02</v>
      </c>
      <c r="AG14" s="23">
        <v>0.3</v>
      </c>
      <c r="AH14" s="23">
        <v>1.05</v>
      </c>
      <c r="AI14" s="23">
        <v>0</v>
      </c>
      <c r="AJ14" s="20">
        <v>0</v>
      </c>
      <c r="AK14" s="20">
        <v>160</v>
      </c>
      <c r="AL14" s="20">
        <v>141.52000000000001</v>
      </c>
      <c r="AM14" s="20">
        <v>263.60000000000002</v>
      </c>
      <c r="AN14" s="20">
        <v>106.4</v>
      </c>
      <c r="AO14" s="20">
        <v>57.61</v>
      </c>
      <c r="AP14" s="20">
        <v>108.72</v>
      </c>
      <c r="AQ14" s="20">
        <v>34.799999999999997</v>
      </c>
      <c r="AR14" s="20">
        <v>161.25</v>
      </c>
      <c r="AS14" s="20">
        <v>118.97</v>
      </c>
      <c r="AT14" s="20">
        <v>139.72999999999999</v>
      </c>
      <c r="AU14" s="20">
        <v>141.83000000000001</v>
      </c>
      <c r="AV14" s="20">
        <v>69.78</v>
      </c>
      <c r="AW14" s="20">
        <v>115.09</v>
      </c>
      <c r="AX14" s="20">
        <v>918.97</v>
      </c>
      <c r="AY14" s="20">
        <v>3.13</v>
      </c>
      <c r="AZ14" s="20">
        <v>283.52999999999997</v>
      </c>
      <c r="BA14" s="20">
        <v>169.44</v>
      </c>
      <c r="BB14" s="20">
        <v>87.07</v>
      </c>
      <c r="BC14" s="20">
        <v>65.19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0.26</v>
      </c>
      <c r="BL14" s="20">
        <v>0</v>
      </c>
      <c r="BM14" s="20">
        <v>0.15</v>
      </c>
      <c r="BN14" s="20">
        <v>0.01</v>
      </c>
      <c r="BO14" s="20">
        <v>0.03</v>
      </c>
      <c r="BP14" s="20">
        <v>0</v>
      </c>
      <c r="BQ14" s="20">
        <v>0</v>
      </c>
      <c r="BR14" s="20">
        <v>0</v>
      </c>
      <c r="BS14" s="20">
        <v>0.89</v>
      </c>
      <c r="BT14" s="20">
        <v>0</v>
      </c>
      <c r="BU14" s="20">
        <v>0</v>
      </c>
      <c r="BV14" s="20">
        <v>2.6</v>
      </c>
      <c r="BW14" s="20">
        <v>0.01</v>
      </c>
      <c r="BX14" s="20">
        <v>0</v>
      </c>
      <c r="BY14" s="20">
        <v>0</v>
      </c>
      <c r="BZ14" s="20">
        <v>0</v>
      </c>
      <c r="CA14" s="20">
        <v>0</v>
      </c>
      <c r="CB14" s="20">
        <v>20.61</v>
      </c>
      <c r="CC14" s="24"/>
      <c r="CD14" s="24"/>
      <c r="CE14" s="20">
        <v>4.76</v>
      </c>
      <c r="CG14" s="20">
        <v>59.38</v>
      </c>
      <c r="CH14" s="20">
        <v>32.29</v>
      </c>
      <c r="CI14" s="20">
        <v>45.84</v>
      </c>
      <c r="CJ14" s="20">
        <v>3173.44</v>
      </c>
      <c r="CK14" s="20">
        <v>1215.04</v>
      </c>
      <c r="CL14" s="20">
        <v>2194.2399999999998</v>
      </c>
      <c r="CM14" s="20">
        <v>25.47</v>
      </c>
      <c r="CN14" s="20">
        <v>16.07</v>
      </c>
      <c r="CO14" s="20">
        <v>21.94</v>
      </c>
      <c r="CP14" s="20">
        <v>10</v>
      </c>
      <c r="CQ14" s="20">
        <v>0.33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8.17</v>
      </c>
      <c r="E15" s="33">
        <v>0.54</v>
      </c>
      <c r="F15" s="33">
        <v>9.8000000000000007</v>
      </c>
      <c r="G15" s="33">
        <v>10.01</v>
      </c>
      <c r="H15" s="33">
        <v>62.97</v>
      </c>
      <c r="I15" s="33">
        <v>369.03</v>
      </c>
      <c r="J15" s="33">
        <v>1.52</v>
      </c>
      <c r="K15" s="33">
        <v>5.15</v>
      </c>
      <c r="L15" s="33">
        <v>0</v>
      </c>
      <c r="M15" s="33">
        <v>0</v>
      </c>
      <c r="N15" s="33">
        <v>17.77</v>
      </c>
      <c r="O15" s="33">
        <v>42.56</v>
      </c>
      <c r="P15" s="33">
        <v>2.64</v>
      </c>
      <c r="Q15" s="33">
        <v>0</v>
      </c>
      <c r="R15" s="33">
        <v>0</v>
      </c>
      <c r="S15" s="33">
        <v>0.28000000000000003</v>
      </c>
      <c r="T15" s="33">
        <v>1.77</v>
      </c>
      <c r="U15" s="33">
        <v>284.17</v>
      </c>
      <c r="V15" s="33">
        <v>134</v>
      </c>
      <c r="W15" s="33">
        <v>24.6</v>
      </c>
      <c r="X15" s="33">
        <v>38.369999999999997</v>
      </c>
      <c r="Y15" s="33">
        <v>112.12</v>
      </c>
      <c r="Z15" s="33">
        <v>1.41</v>
      </c>
      <c r="AA15" s="33">
        <v>4.53</v>
      </c>
      <c r="AB15" s="33">
        <v>1.84</v>
      </c>
      <c r="AC15" s="33">
        <v>7.93</v>
      </c>
      <c r="AD15" s="33">
        <v>4.3899999999999997</v>
      </c>
      <c r="AE15" s="33">
        <v>0.14000000000000001</v>
      </c>
      <c r="AF15" s="33">
        <v>0.05</v>
      </c>
      <c r="AG15" s="33">
        <v>0.53</v>
      </c>
      <c r="AH15" s="33">
        <v>2.2999999999999998</v>
      </c>
      <c r="AI15" s="33">
        <v>0.78</v>
      </c>
      <c r="AJ15" s="34">
        <v>0</v>
      </c>
      <c r="AK15" s="34">
        <v>372.71</v>
      </c>
      <c r="AL15" s="34">
        <v>314.06</v>
      </c>
      <c r="AM15" s="34">
        <v>534.03</v>
      </c>
      <c r="AN15" s="34">
        <v>252.43</v>
      </c>
      <c r="AO15" s="34">
        <v>110.18</v>
      </c>
      <c r="AP15" s="34">
        <v>250.48</v>
      </c>
      <c r="AQ15" s="34">
        <v>101.53</v>
      </c>
      <c r="AR15" s="34">
        <v>377.25</v>
      </c>
      <c r="AS15" s="34">
        <v>292.45999999999998</v>
      </c>
      <c r="AT15" s="34">
        <v>397.11</v>
      </c>
      <c r="AU15" s="34">
        <v>435.88</v>
      </c>
      <c r="AV15" s="34">
        <v>162.35</v>
      </c>
      <c r="AW15" s="34">
        <v>432.74</v>
      </c>
      <c r="AX15" s="34">
        <v>1836</v>
      </c>
      <c r="AY15" s="34">
        <v>3.13</v>
      </c>
      <c r="AZ15" s="34">
        <v>583.98</v>
      </c>
      <c r="BA15" s="34">
        <v>362.34</v>
      </c>
      <c r="BB15" s="34">
        <v>242.04</v>
      </c>
      <c r="BC15" s="34">
        <v>169.73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0.01</v>
      </c>
      <c r="BJ15" s="34">
        <v>0</v>
      </c>
      <c r="BK15" s="34">
        <v>0.85</v>
      </c>
      <c r="BL15" s="34">
        <v>0</v>
      </c>
      <c r="BM15" s="34">
        <v>0.32</v>
      </c>
      <c r="BN15" s="34">
        <v>0.02</v>
      </c>
      <c r="BO15" s="34">
        <v>0.05</v>
      </c>
      <c r="BP15" s="34">
        <v>0</v>
      </c>
      <c r="BQ15" s="34">
        <v>0</v>
      </c>
      <c r="BR15" s="34">
        <v>0</v>
      </c>
      <c r="BS15" s="34">
        <v>2.35</v>
      </c>
      <c r="BT15" s="34">
        <v>0</v>
      </c>
      <c r="BU15" s="34">
        <v>0</v>
      </c>
      <c r="BV15" s="34">
        <v>5.43</v>
      </c>
      <c r="BW15" s="34">
        <v>0.02</v>
      </c>
      <c r="BX15" s="34">
        <v>0</v>
      </c>
      <c r="BY15" s="34">
        <v>0</v>
      </c>
      <c r="BZ15" s="34">
        <v>0</v>
      </c>
      <c r="CA15" s="34">
        <v>0</v>
      </c>
      <c r="CB15" s="34">
        <v>366.12</v>
      </c>
      <c r="CC15" s="25"/>
      <c r="CD15" s="25">
        <f>$I$15/$I$35*100</f>
        <v>27.335555555555551</v>
      </c>
      <c r="CE15" s="34">
        <v>4.83</v>
      </c>
      <c r="CF15" s="34"/>
      <c r="CG15" s="34">
        <v>89.98</v>
      </c>
      <c r="CH15" s="34">
        <v>49.15</v>
      </c>
      <c r="CI15" s="34">
        <v>69.569999999999993</v>
      </c>
      <c r="CJ15" s="34">
        <v>8962.81</v>
      </c>
      <c r="CK15" s="34">
        <v>3600.54</v>
      </c>
      <c r="CL15" s="34">
        <v>6281.68</v>
      </c>
      <c r="CM15" s="34">
        <v>128.02000000000001</v>
      </c>
      <c r="CN15" s="34">
        <v>90.46</v>
      </c>
      <c r="CO15" s="34">
        <v>110.4</v>
      </c>
      <c r="CP15" s="34">
        <v>17.88</v>
      </c>
      <c r="CQ15" s="34">
        <v>0.71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218</v>
      </c>
      <c r="C17" s="23" t="str">
        <f>"100"</f>
        <v>100</v>
      </c>
      <c r="D17" s="23">
        <v>0.9</v>
      </c>
      <c r="E17" s="23">
        <v>0</v>
      </c>
      <c r="F17" s="23">
        <v>0.2</v>
      </c>
      <c r="G17" s="23">
        <v>0.2</v>
      </c>
      <c r="H17" s="23">
        <v>10.3</v>
      </c>
      <c r="I17" s="23">
        <v>44.48</v>
      </c>
      <c r="J17" s="23">
        <v>0</v>
      </c>
      <c r="K17" s="23">
        <v>0</v>
      </c>
      <c r="L17" s="23">
        <v>0</v>
      </c>
      <c r="M17" s="23">
        <v>0</v>
      </c>
      <c r="N17" s="23">
        <v>8.1</v>
      </c>
      <c r="O17" s="23">
        <v>0</v>
      </c>
      <c r="P17" s="23">
        <v>2.2000000000000002</v>
      </c>
      <c r="Q17" s="23">
        <v>0</v>
      </c>
      <c r="R17" s="23">
        <v>0</v>
      </c>
      <c r="S17" s="23">
        <v>1.3</v>
      </c>
      <c r="T17" s="23">
        <v>0.5</v>
      </c>
      <c r="U17" s="23">
        <v>13</v>
      </c>
      <c r="V17" s="23">
        <v>197</v>
      </c>
      <c r="W17" s="23">
        <v>34</v>
      </c>
      <c r="X17" s="23">
        <v>13</v>
      </c>
      <c r="Y17" s="23">
        <v>23</v>
      </c>
      <c r="Z17" s="23">
        <v>0.3</v>
      </c>
      <c r="AA17" s="23">
        <v>0</v>
      </c>
      <c r="AB17" s="23">
        <v>50</v>
      </c>
      <c r="AC17" s="23">
        <v>8</v>
      </c>
      <c r="AD17" s="23">
        <v>0.2</v>
      </c>
      <c r="AE17" s="23">
        <v>0.04</v>
      </c>
      <c r="AF17" s="23">
        <v>0.03</v>
      </c>
      <c r="AG17" s="23">
        <v>0.2</v>
      </c>
      <c r="AH17" s="23">
        <v>0.3</v>
      </c>
      <c r="AI17" s="23">
        <v>60</v>
      </c>
      <c r="AJ17" s="20">
        <v>0</v>
      </c>
      <c r="AK17" s="20">
        <v>35</v>
      </c>
      <c r="AL17" s="20">
        <v>27</v>
      </c>
      <c r="AM17" s="20">
        <v>20</v>
      </c>
      <c r="AN17" s="20">
        <v>36</v>
      </c>
      <c r="AO17" s="20">
        <v>13</v>
      </c>
      <c r="AP17" s="20">
        <v>13</v>
      </c>
      <c r="AQ17" s="20">
        <v>6</v>
      </c>
      <c r="AR17" s="20">
        <v>27</v>
      </c>
      <c r="AS17" s="20">
        <v>43</v>
      </c>
      <c r="AT17" s="20">
        <v>56</v>
      </c>
      <c r="AU17" s="20">
        <v>99</v>
      </c>
      <c r="AV17" s="20">
        <v>15</v>
      </c>
      <c r="AW17" s="20">
        <v>82</v>
      </c>
      <c r="AX17" s="20">
        <v>82</v>
      </c>
      <c r="AY17" s="20">
        <v>0</v>
      </c>
      <c r="AZ17" s="20">
        <v>40</v>
      </c>
      <c r="BA17" s="20">
        <v>28</v>
      </c>
      <c r="BB17" s="20">
        <v>14</v>
      </c>
      <c r="BC17" s="20">
        <v>9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86.8</v>
      </c>
      <c r="CC17" s="24"/>
      <c r="CD17" s="24"/>
      <c r="CE17" s="20">
        <v>8.33</v>
      </c>
      <c r="CG17" s="20">
        <v>0.4</v>
      </c>
      <c r="CH17" s="20">
        <v>0.4</v>
      </c>
      <c r="CI17" s="20">
        <v>0.4</v>
      </c>
      <c r="CJ17" s="20">
        <v>40</v>
      </c>
      <c r="CK17" s="20">
        <v>16.399999999999999</v>
      </c>
      <c r="CL17" s="20">
        <v>28.2</v>
      </c>
      <c r="CM17" s="20">
        <v>9.36</v>
      </c>
      <c r="CN17" s="20">
        <v>9.36</v>
      </c>
      <c r="CO17" s="20">
        <v>9.36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0.9</v>
      </c>
      <c r="E18" s="33">
        <v>0</v>
      </c>
      <c r="F18" s="33">
        <v>0.2</v>
      </c>
      <c r="G18" s="33">
        <v>0.2</v>
      </c>
      <c r="H18" s="33">
        <v>10.3</v>
      </c>
      <c r="I18" s="33">
        <v>44.48</v>
      </c>
      <c r="J18" s="33">
        <v>0</v>
      </c>
      <c r="K18" s="33">
        <v>0</v>
      </c>
      <c r="L18" s="33">
        <v>0</v>
      </c>
      <c r="M18" s="33">
        <v>0</v>
      </c>
      <c r="N18" s="33">
        <v>8.1</v>
      </c>
      <c r="O18" s="33">
        <v>0</v>
      </c>
      <c r="P18" s="33">
        <v>2.2000000000000002</v>
      </c>
      <c r="Q18" s="33">
        <v>0</v>
      </c>
      <c r="R18" s="33">
        <v>0</v>
      </c>
      <c r="S18" s="33">
        <v>1.3</v>
      </c>
      <c r="T18" s="33">
        <v>0.5</v>
      </c>
      <c r="U18" s="33">
        <v>13</v>
      </c>
      <c r="V18" s="33">
        <v>197</v>
      </c>
      <c r="W18" s="33">
        <v>34</v>
      </c>
      <c r="X18" s="33">
        <v>13</v>
      </c>
      <c r="Y18" s="33">
        <v>23</v>
      </c>
      <c r="Z18" s="33">
        <v>0.3</v>
      </c>
      <c r="AA18" s="33">
        <v>0</v>
      </c>
      <c r="AB18" s="33">
        <v>50</v>
      </c>
      <c r="AC18" s="33">
        <v>8</v>
      </c>
      <c r="AD18" s="33">
        <v>0.2</v>
      </c>
      <c r="AE18" s="33">
        <v>0.04</v>
      </c>
      <c r="AF18" s="33">
        <v>0.03</v>
      </c>
      <c r="AG18" s="33">
        <v>0.2</v>
      </c>
      <c r="AH18" s="33">
        <v>0.3</v>
      </c>
      <c r="AI18" s="33">
        <v>60</v>
      </c>
      <c r="AJ18" s="34">
        <v>0</v>
      </c>
      <c r="AK18" s="34">
        <v>35</v>
      </c>
      <c r="AL18" s="34">
        <v>27</v>
      </c>
      <c r="AM18" s="34">
        <v>20</v>
      </c>
      <c r="AN18" s="34">
        <v>36</v>
      </c>
      <c r="AO18" s="34">
        <v>13</v>
      </c>
      <c r="AP18" s="34">
        <v>13</v>
      </c>
      <c r="AQ18" s="34">
        <v>6</v>
      </c>
      <c r="AR18" s="34">
        <v>27</v>
      </c>
      <c r="AS18" s="34">
        <v>43</v>
      </c>
      <c r="AT18" s="34">
        <v>56</v>
      </c>
      <c r="AU18" s="34">
        <v>99</v>
      </c>
      <c r="AV18" s="34">
        <v>15</v>
      </c>
      <c r="AW18" s="34">
        <v>82</v>
      </c>
      <c r="AX18" s="34">
        <v>82</v>
      </c>
      <c r="AY18" s="34">
        <v>0</v>
      </c>
      <c r="AZ18" s="34">
        <v>40</v>
      </c>
      <c r="BA18" s="34">
        <v>28</v>
      </c>
      <c r="BB18" s="34">
        <v>14</v>
      </c>
      <c r="BC18" s="34">
        <v>9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86.8</v>
      </c>
      <c r="CC18" s="25"/>
      <c r="CD18" s="25">
        <f>$I$18/$I$35*100</f>
        <v>3.2948148148148144</v>
      </c>
      <c r="CE18" s="34">
        <v>8.33</v>
      </c>
      <c r="CF18" s="34"/>
      <c r="CG18" s="34">
        <v>0.4</v>
      </c>
      <c r="CH18" s="34">
        <v>0.4</v>
      </c>
      <c r="CI18" s="34">
        <v>0.4</v>
      </c>
      <c r="CJ18" s="34">
        <v>40</v>
      </c>
      <c r="CK18" s="34">
        <v>16.399999999999999</v>
      </c>
      <c r="CL18" s="34">
        <v>28.2</v>
      </c>
      <c r="CM18" s="34">
        <v>9.36</v>
      </c>
      <c r="CN18" s="34">
        <v>9.36</v>
      </c>
      <c r="CO18" s="34">
        <v>9.36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63" x14ac:dyDescent="0.25">
      <c r="A20" s="21" t="str">
        <f>"38/1"</f>
        <v>38/1</v>
      </c>
      <c r="B20" s="27" t="s">
        <v>201</v>
      </c>
      <c r="C20" s="23" t="str">
        <f>"60"</f>
        <v>60</v>
      </c>
      <c r="D20" s="23">
        <v>0.8</v>
      </c>
      <c r="E20" s="23">
        <v>0</v>
      </c>
      <c r="F20" s="23">
        <v>3.57</v>
      </c>
      <c r="G20" s="23">
        <v>3.57</v>
      </c>
      <c r="H20" s="23">
        <v>11.89</v>
      </c>
      <c r="I20" s="23">
        <v>78.385816656000003</v>
      </c>
      <c r="J20" s="23">
        <v>0.45</v>
      </c>
      <c r="K20" s="23">
        <v>2.34</v>
      </c>
      <c r="L20" s="23">
        <v>0</v>
      </c>
      <c r="M20" s="23">
        <v>0</v>
      </c>
      <c r="N20" s="23">
        <v>10.56</v>
      </c>
      <c r="O20" s="23">
        <v>0.04</v>
      </c>
      <c r="P20" s="23">
        <v>1.29</v>
      </c>
      <c r="Q20" s="23">
        <v>0</v>
      </c>
      <c r="R20" s="23">
        <v>0</v>
      </c>
      <c r="S20" s="23">
        <v>0.05</v>
      </c>
      <c r="T20" s="23">
        <v>0.97</v>
      </c>
      <c r="U20" s="23">
        <v>130.49</v>
      </c>
      <c r="V20" s="23">
        <v>111.34</v>
      </c>
      <c r="W20" s="23">
        <v>17.25</v>
      </c>
      <c r="X20" s="23">
        <v>9.6199999999999992</v>
      </c>
      <c r="Y20" s="23">
        <v>18.97</v>
      </c>
      <c r="Z20" s="23">
        <v>0.63</v>
      </c>
      <c r="AA20" s="23">
        <v>0</v>
      </c>
      <c r="AB20" s="23">
        <v>4.0999999999999996</v>
      </c>
      <c r="AC20" s="23">
        <v>0.99</v>
      </c>
      <c r="AD20" s="23">
        <v>1.63</v>
      </c>
      <c r="AE20" s="23">
        <v>0.01</v>
      </c>
      <c r="AF20" s="23">
        <v>0.02</v>
      </c>
      <c r="AG20" s="23">
        <v>7.0000000000000007E-2</v>
      </c>
      <c r="AH20" s="23">
        <v>0.2</v>
      </c>
      <c r="AI20" s="23">
        <v>0.97</v>
      </c>
      <c r="AJ20" s="20">
        <v>0</v>
      </c>
      <c r="AK20" s="20">
        <v>24.31</v>
      </c>
      <c r="AL20" s="20">
        <v>27.52</v>
      </c>
      <c r="AM20" s="20">
        <v>30.73</v>
      </c>
      <c r="AN20" s="20">
        <v>42.19</v>
      </c>
      <c r="AO20" s="20">
        <v>9.17</v>
      </c>
      <c r="AP20" s="20">
        <v>24.31</v>
      </c>
      <c r="AQ20" s="20">
        <v>5.96</v>
      </c>
      <c r="AR20" s="20">
        <v>20.64</v>
      </c>
      <c r="AS20" s="20">
        <v>18.34</v>
      </c>
      <c r="AT20" s="20">
        <v>33.479999999999997</v>
      </c>
      <c r="AU20" s="20">
        <v>150.41999999999999</v>
      </c>
      <c r="AV20" s="20">
        <v>6.42</v>
      </c>
      <c r="AW20" s="20">
        <v>17.43</v>
      </c>
      <c r="AX20" s="20">
        <v>125.66</v>
      </c>
      <c r="AY20" s="20">
        <v>0</v>
      </c>
      <c r="AZ20" s="20">
        <v>21.55</v>
      </c>
      <c r="BA20" s="20">
        <v>28.89</v>
      </c>
      <c r="BB20" s="20">
        <v>22.93</v>
      </c>
      <c r="BC20" s="20">
        <v>6.88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0.22</v>
      </c>
      <c r="BL20" s="20">
        <v>0</v>
      </c>
      <c r="BM20" s="20">
        <v>0.14000000000000001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0.84</v>
      </c>
      <c r="BT20" s="20">
        <v>0</v>
      </c>
      <c r="BU20" s="20">
        <v>0</v>
      </c>
      <c r="BV20" s="20">
        <v>2.08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43.62</v>
      </c>
      <c r="CC20" s="24"/>
      <c r="CD20" s="24"/>
      <c r="CE20" s="20">
        <v>0.68</v>
      </c>
      <c r="CF20" s="20"/>
      <c r="CG20" s="20">
        <v>5.39</v>
      </c>
      <c r="CH20" s="20">
        <v>3.22</v>
      </c>
      <c r="CI20" s="20">
        <v>4.3099999999999996</v>
      </c>
      <c r="CJ20" s="20">
        <v>155.19999999999999</v>
      </c>
      <c r="CK20" s="20">
        <v>38.159999999999997</v>
      </c>
      <c r="CL20" s="20">
        <v>96.68</v>
      </c>
      <c r="CM20" s="20">
        <v>0.84</v>
      </c>
      <c r="CN20" s="20">
        <v>0.57999999999999996</v>
      </c>
      <c r="CO20" s="20">
        <v>0.71</v>
      </c>
      <c r="CP20" s="20">
        <v>3</v>
      </c>
      <c r="CQ20" s="20">
        <v>0.3</v>
      </c>
      <c r="CR20" s="28"/>
    </row>
    <row r="21" spans="1:96" s="26" customFormat="1" ht="31.5" x14ac:dyDescent="0.25">
      <c r="A21" s="21" t="str">
        <f>"5/9"</f>
        <v>5/9</v>
      </c>
      <c r="B21" s="27" t="s">
        <v>108</v>
      </c>
      <c r="C21" s="23" t="str">
        <f>"90"</f>
        <v>90</v>
      </c>
      <c r="D21" s="23">
        <v>12.73</v>
      </c>
      <c r="E21" s="23">
        <v>11.52</v>
      </c>
      <c r="F21" s="23">
        <v>10.65</v>
      </c>
      <c r="G21" s="23">
        <v>1.46</v>
      </c>
      <c r="H21" s="23">
        <v>7.3</v>
      </c>
      <c r="I21" s="23">
        <v>176.40018899999998</v>
      </c>
      <c r="J21" s="23">
        <v>3.16</v>
      </c>
      <c r="K21" s="23">
        <v>1.17</v>
      </c>
      <c r="L21" s="23">
        <v>0</v>
      </c>
      <c r="M21" s="23">
        <v>0</v>
      </c>
      <c r="N21" s="23">
        <v>0.16</v>
      </c>
      <c r="O21" s="23">
        <v>7</v>
      </c>
      <c r="P21" s="23">
        <v>0.13</v>
      </c>
      <c r="Q21" s="23">
        <v>0</v>
      </c>
      <c r="R21" s="23">
        <v>0</v>
      </c>
      <c r="S21" s="23">
        <v>0</v>
      </c>
      <c r="T21" s="23">
        <v>1.21</v>
      </c>
      <c r="U21" s="23">
        <v>187.78</v>
      </c>
      <c r="V21" s="23">
        <v>113.59</v>
      </c>
      <c r="W21" s="23">
        <v>11.66</v>
      </c>
      <c r="X21" s="23">
        <v>11.4</v>
      </c>
      <c r="Y21" s="23">
        <v>96.36</v>
      </c>
      <c r="Z21" s="23">
        <v>1.07</v>
      </c>
      <c r="AA21" s="23">
        <v>37.299999999999997</v>
      </c>
      <c r="AB21" s="23">
        <v>6.66</v>
      </c>
      <c r="AC21" s="23">
        <v>47.95</v>
      </c>
      <c r="AD21" s="23">
        <v>1.18</v>
      </c>
      <c r="AE21" s="23">
        <v>0.05</v>
      </c>
      <c r="AF21" s="23">
        <v>0.09</v>
      </c>
      <c r="AG21" s="23">
        <v>4.6500000000000004</v>
      </c>
      <c r="AH21" s="23">
        <v>8.43</v>
      </c>
      <c r="AI21" s="23">
        <v>0.24</v>
      </c>
      <c r="AJ21" s="20">
        <v>0</v>
      </c>
      <c r="AK21" s="20">
        <v>611.78</v>
      </c>
      <c r="AL21" s="20">
        <v>495.63</v>
      </c>
      <c r="AM21" s="20">
        <v>985.96</v>
      </c>
      <c r="AN21" s="20">
        <v>1030.4100000000001</v>
      </c>
      <c r="AO21" s="20">
        <v>316.02</v>
      </c>
      <c r="AP21" s="20">
        <v>577.16</v>
      </c>
      <c r="AQ21" s="20">
        <v>198.47</v>
      </c>
      <c r="AR21" s="20">
        <v>534.07000000000005</v>
      </c>
      <c r="AS21" s="20">
        <v>770.1</v>
      </c>
      <c r="AT21" s="20">
        <v>828.75</v>
      </c>
      <c r="AU21" s="20">
        <v>1076.57</v>
      </c>
      <c r="AV21" s="20">
        <v>331.67</v>
      </c>
      <c r="AW21" s="20">
        <v>911.98</v>
      </c>
      <c r="AX21" s="20">
        <v>1994.87</v>
      </c>
      <c r="AY21" s="20">
        <v>95.54</v>
      </c>
      <c r="AZ21" s="20">
        <v>671.64</v>
      </c>
      <c r="BA21" s="20">
        <v>596.94000000000005</v>
      </c>
      <c r="BB21" s="20">
        <v>438.23</v>
      </c>
      <c r="BC21" s="20">
        <v>167.68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0.1</v>
      </c>
      <c r="BL21" s="20">
        <v>0</v>
      </c>
      <c r="BM21" s="20">
        <v>0.06</v>
      </c>
      <c r="BN21" s="20">
        <v>0</v>
      </c>
      <c r="BO21" s="20">
        <v>0.01</v>
      </c>
      <c r="BP21" s="20">
        <v>0</v>
      </c>
      <c r="BQ21" s="20">
        <v>0</v>
      </c>
      <c r="BR21" s="20">
        <v>0</v>
      </c>
      <c r="BS21" s="20">
        <v>0.33</v>
      </c>
      <c r="BT21" s="20">
        <v>0</v>
      </c>
      <c r="BU21" s="20">
        <v>0</v>
      </c>
      <c r="BV21" s="20">
        <v>0.84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69.27</v>
      </c>
      <c r="CC21" s="24"/>
      <c r="CD21" s="24"/>
      <c r="CE21" s="20">
        <v>38.409999999999997</v>
      </c>
      <c r="CF21" s="20"/>
      <c r="CG21" s="20">
        <v>38.200000000000003</v>
      </c>
      <c r="CH21" s="20">
        <v>18.12</v>
      </c>
      <c r="CI21" s="20">
        <v>28.16</v>
      </c>
      <c r="CJ21" s="20">
        <v>4095.4</v>
      </c>
      <c r="CK21" s="20">
        <v>2487.4</v>
      </c>
      <c r="CL21" s="20">
        <v>3291.4</v>
      </c>
      <c r="CM21" s="20">
        <v>27.32</v>
      </c>
      <c r="CN21" s="20">
        <v>20.57</v>
      </c>
      <c r="CO21" s="20">
        <v>24.01</v>
      </c>
      <c r="CP21" s="20">
        <v>0</v>
      </c>
      <c r="CQ21" s="20">
        <v>0.45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"150"</f>
        <v>150</v>
      </c>
      <c r="D22" s="23">
        <v>5.27</v>
      </c>
      <c r="E22" s="23">
        <v>0</v>
      </c>
      <c r="F22" s="23">
        <v>3.88</v>
      </c>
      <c r="G22" s="23">
        <v>4.41</v>
      </c>
      <c r="H22" s="23">
        <v>34.06</v>
      </c>
      <c r="I22" s="23">
        <v>191.79659699999999</v>
      </c>
      <c r="J22" s="23">
        <v>0.56999999999999995</v>
      </c>
      <c r="K22" s="23">
        <v>2.44</v>
      </c>
      <c r="L22" s="23">
        <v>0</v>
      </c>
      <c r="M22" s="23">
        <v>0</v>
      </c>
      <c r="N22" s="23">
        <v>0.93</v>
      </c>
      <c r="O22" s="23">
        <v>31.42</v>
      </c>
      <c r="P22" s="23">
        <v>1.72</v>
      </c>
      <c r="Q22" s="23">
        <v>0</v>
      </c>
      <c r="R22" s="23">
        <v>0</v>
      </c>
      <c r="S22" s="23">
        <v>0</v>
      </c>
      <c r="T22" s="23">
        <v>0.63</v>
      </c>
      <c r="U22" s="23">
        <v>146.69</v>
      </c>
      <c r="V22" s="23">
        <v>55.23</v>
      </c>
      <c r="W22" s="23">
        <v>9.74</v>
      </c>
      <c r="X22" s="23">
        <v>7.17</v>
      </c>
      <c r="Y22" s="23">
        <v>38.909999999999997</v>
      </c>
      <c r="Z22" s="23">
        <v>0.72</v>
      </c>
      <c r="AA22" s="23">
        <v>0</v>
      </c>
      <c r="AB22" s="23">
        <v>0</v>
      </c>
      <c r="AC22" s="23">
        <v>0</v>
      </c>
      <c r="AD22" s="23">
        <v>2.42</v>
      </c>
      <c r="AE22" s="23">
        <v>0.06</v>
      </c>
      <c r="AF22" s="23">
        <v>0.02</v>
      </c>
      <c r="AG22" s="23">
        <v>0.49</v>
      </c>
      <c r="AH22" s="23">
        <v>1.48</v>
      </c>
      <c r="AI22" s="23">
        <v>0</v>
      </c>
      <c r="AJ22" s="20">
        <v>0</v>
      </c>
      <c r="AK22" s="20">
        <v>228.19</v>
      </c>
      <c r="AL22" s="20">
        <v>208.54</v>
      </c>
      <c r="AM22" s="20">
        <v>390.71</v>
      </c>
      <c r="AN22" s="20">
        <v>121.29</v>
      </c>
      <c r="AO22" s="20">
        <v>74.31</v>
      </c>
      <c r="AP22" s="20">
        <v>150.53</v>
      </c>
      <c r="AQ22" s="20">
        <v>48.42</v>
      </c>
      <c r="AR22" s="20">
        <v>242.58</v>
      </c>
      <c r="AS22" s="20">
        <v>160.12</v>
      </c>
      <c r="AT22" s="20">
        <v>193.68</v>
      </c>
      <c r="AU22" s="20">
        <v>164.91</v>
      </c>
      <c r="AV22" s="20">
        <v>96.84</v>
      </c>
      <c r="AW22" s="20">
        <v>169.71</v>
      </c>
      <c r="AX22" s="20">
        <v>1492.85</v>
      </c>
      <c r="AY22" s="20">
        <v>0</v>
      </c>
      <c r="AZ22" s="20">
        <v>470.29</v>
      </c>
      <c r="BA22" s="20">
        <v>242.58</v>
      </c>
      <c r="BB22" s="20">
        <v>121.29</v>
      </c>
      <c r="BC22" s="20">
        <v>96.84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0.28999999999999998</v>
      </c>
      <c r="BL22" s="20">
        <v>0</v>
      </c>
      <c r="BM22" s="20">
        <v>0.14000000000000001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0.79</v>
      </c>
      <c r="BT22" s="20">
        <v>0</v>
      </c>
      <c r="BU22" s="20">
        <v>0</v>
      </c>
      <c r="BV22" s="20">
        <v>2.42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6.63</v>
      </c>
      <c r="CC22" s="24"/>
      <c r="CD22" s="24"/>
      <c r="CE22" s="20">
        <v>0</v>
      </c>
      <c r="CF22" s="20"/>
      <c r="CG22" s="20">
        <v>15.77</v>
      </c>
      <c r="CH22" s="20">
        <v>8.27</v>
      </c>
      <c r="CI22" s="20">
        <v>12.02</v>
      </c>
      <c r="CJ22" s="20">
        <v>362.33</v>
      </c>
      <c r="CK22" s="20">
        <v>362.33</v>
      </c>
      <c r="CL22" s="20">
        <v>362.33</v>
      </c>
      <c r="CM22" s="20">
        <v>8.7200000000000006</v>
      </c>
      <c r="CN22" s="20">
        <v>4.4400000000000004</v>
      </c>
      <c r="CO22" s="20">
        <v>6.58</v>
      </c>
      <c r="CP22" s="20">
        <v>0</v>
      </c>
      <c r="CQ22" s="20">
        <v>0.38</v>
      </c>
      <c r="CR22" s="28"/>
    </row>
    <row r="23" spans="1:96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4"/>
      <c r="CE23" s="20">
        <v>0</v>
      </c>
      <c r="CF23" s="20"/>
      <c r="CG23" s="20">
        <v>0</v>
      </c>
      <c r="CH23" s="20">
        <v>0</v>
      </c>
      <c r="CI23" s="20">
        <v>0</v>
      </c>
      <c r="CJ23" s="20">
        <v>2850</v>
      </c>
      <c r="CK23" s="20">
        <v>1098</v>
      </c>
      <c r="CL23" s="20">
        <v>1974</v>
      </c>
      <c r="CM23" s="20">
        <v>22.8</v>
      </c>
      <c r="CN23" s="20">
        <v>22.8</v>
      </c>
      <c r="CO23" s="20">
        <v>22.8</v>
      </c>
      <c r="CP23" s="20">
        <v>0</v>
      </c>
      <c r="CQ23" s="20">
        <v>0</v>
      </c>
      <c r="CR23" s="28"/>
    </row>
    <row r="24" spans="1:96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4"/>
      <c r="CE24" s="20">
        <v>0.25</v>
      </c>
      <c r="CF24" s="20"/>
      <c r="CG24" s="20">
        <v>15</v>
      </c>
      <c r="CH24" s="20">
        <v>15</v>
      </c>
      <c r="CI24" s="20">
        <v>15</v>
      </c>
      <c r="CJ24" s="20">
        <v>2850</v>
      </c>
      <c r="CK24" s="20">
        <v>1098</v>
      </c>
      <c r="CL24" s="20">
        <v>1974</v>
      </c>
      <c r="CM24" s="20">
        <v>28.5</v>
      </c>
      <c r="CN24" s="20">
        <v>23.7</v>
      </c>
      <c r="CO24" s="20">
        <v>26.1</v>
      </c>
      <c r="CP24" s="20">
        <v>0</v>
      </c>
      <c r="CQ24" s="20">
        <v>0</v>
      </c>
      <c r="CR24" s="28"/>
    </row>
    <row r="25" spans="1:96" s="26" customFormat="1" ht="31.5" x14ac:dyDescent="0.25">
      <c r="A25" s="21" t="str">
        <f>"6/10"</f>
        <v>6/10</v>
      </c>
      <c r="B25" s="27" t="s">
        <v>204</v>
      </c>
      <c r="C25" s="23" t="str">
        <f>"150"</f>
        <v>150</v>
      </c>
      <c r="D25" s="23">
        <v>0.15</v>
      </c>
      <c r="E25" s="23">
        <v>0</v>
      </c>
      <c r="F25" s="23">
        <v>0.06</v>
      </c>
      <c r="G25" s="23">
        <v>0.06</v>
      </c>
      <c r="H25" s="23">
        <v>9.09</v>
      </c>
      <c r="I25" s="23">
        <v>35.472120000000004</v>
      </c>
      <c r="J25" s="23">
        <v>0.02</v>
      </c>
      <c r="K25" s="23">
        <v>0</v>
      </c>
      <c r="L25" s="23">
        <v>0</v>
      </c>
      <c r="M25" s="23">
        <v>0</v>
      </c>
      <c r="N25" s="23">
        <v>8.41</v>
      </c>
      <c r="O25" s="23">
        <v>0</v>
      </c>
      <c r="P25" s="23">
        <v>0.68</v>
      </c>
      <c r="Q25" s="23">
        <v>0</v>
      </c>
      <c r="R25" s="23">
        <v>0</v>
      </c>
      <c r="S25" s="23">
        <v>0.35</v>
      </c>
      <c r="T25" s="23">
        <v>0.14000000000000001</v>
      </c>
      <c r="U25" s="23">
        <v>4.83</v>
      </c>
      <c r="V25" s="23">
        <v>52.2</v>
      </c>
      <c r="W25" s="23">
        <v>5.46</v>
      </c>
      <c r="X25" s="23">
        <v>4.42</v>
      </c>
      <c r="Y25" s="23">
        <v>4.5999999999999996</v>
      </c>
      <c r="Z25" s="23">
        <v>0.21</v>
      </c>
      <c r="AA25" s="23">
        <v>0</v>
      </c>
      <c r="AB25" s="23">
        <v>13.5</v>
      </c>
      <c r="AC25" s="23">
        <v>2.5499999999999998</v>
      </c>
      <c r="AD25" s="23">
        <v>0.11</v>
      </c>
      <c r="AE25" s="23">
        <v>0</v>
      </c>
      <c r="AF25" s="23">
        <v>0.01</v>
      </c>
      <c r="AG25" s="23">
        <v>0.04</v>
      </c>
      <c r="AH25" s="23">
        <v>0.06</v>
      </c>
      <c r="AI25" s="23">
        <v>12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170</v>
      </c>
      <c r="CC25" s="24"/>
      <c r="CD25" s="24"/>
      <c r="CE25" s="20">
        <v>2.25</v>
      </c>
      <c r="CF25" s="20"/>
      <c r="CG25" s="20">
        <v>3.44</v>
      </c>
      <c r="CH25" s="20">
        <v>3.44</v>
      </c>
      <c r="CI25" s="20">
        <v>3.44</v>
      </c>
      <c r="CJ25" s="20">
        <v>408.75</v>
      </c>
      <c r="CK25" s="20">
        <v>157.80000000000001</v>
      </c>
      <c r="CL25" s="20">
        <v>283.27999999999997</v>
      </c>
      <c r="CM25" s="20">
        <v>35</v>
      </c>
      <c r="CN25" s="20">
        <v>20.82</v>
      </c>
      <c r="CO25" s="20">
        <v>27.91</v>
      </c>
      <c r="CP25" s="20">
        <v>7.5</v>
      </c>
      <c r="CQ25" s="20">
        <v>0</v>
      </c>
      <c r="CR25" s="28"/>
    </row>
    <row r="26" spans="1:96" s="20" customFormat="1" ht="31.5" x14ac:dyDescent="0.25">
      <c r="A26" s="21" t="str">
        <f>"8/2"</f>
        <v>8/2</v>
      </c>
      <c r="B26" s="27" t="s">
        <v>271</v>
      </c>
      <c r="C26" s="23" t="str">
        <f>"200"</f>
        <v>200</v>
      </c>
      <c r="D26" s="23">
        <v>1.49</v>
      </c>
      <c r="E26" s="23">
        <v>0</v>
      </c>
      <c r="F26" s="23">
        <v>4.1500000000000004</v>
      </c>
      <c r="G26" s="23">
        <v>4.12</v>
      </c>
      <c r="H26" s="23">
        <v>7.92</v>
      </c>
      <c r="I26" s="23">
        <v>72.194087999999994</v>
      </c>
      <c r="J26" s="23">
        <v>0.87</v>
      </c>
      <c r="K26" s="23">
        <v>2.6</v>
      </c>
      <c r="L26" s="23">
        <v>0</v>
      </c>
      <c r="M26" s="23">
        <v>0</v>
      </c>
      <c r="N26" s="23">
        <v>3.65</v>
      </c>
      <c r="O26" s="23">
        <v>2.73</v>
      </c>
      <c r="P26" s="23">
        <v>1.54</v>
      </c>
      <c r="Q26" s="23">
        <v>0</v>
      </c>
      <c r="R26" s="23">
        <v>0</v>
      </c>
      <c r="S26" s="23">
        <v>0.24</v>
      </c>
      <c r="T26" s="23">
        <v>1.01</v>
      </c>
      <c r="U26" s="23">
        <v>166.52</v>
      </c>
      <c r="V26" s="23">
        <v>178.35</v>
      </c>
      <c r="W26" s="23">
        <v>31.67</v>
      </c>
      <c r="X26" s="23">
        <v>14.31</v>
      </c>
      <c r="Y26" s="23">
        <v>31.48</v>
      </c>
      <c r="Z26" s="23">
        <v>0.45</v>
      </c>
      <c r="AA26" s="23">
        <v>2.4</v>
      </c>
      <c r="AB26" s="23">
        <v>1161.5999999999999</v>
      </c>
      <c r="AC26" s="23">
        <v>245.84</v>
      </c>
      <c r="AD26" s="23">
        <v>1.9</v>
      </c>
      <c r="AE26" s="23">
        <v>0.02</v>
      </c>
      <c r="AF26" s="23">
        <v>0.03</v>
      </c>
      <c r="AG26" s="23">
        <v>0.45</v>
      </c>
      <c r="AH26" s="23">
        <v>0.8</v>
      </c>
      <c r="AI26" s="23">
        <v>9.93</v>
      </c>
      <c r="AJ26" s="20">
        <v>0</v>
      </c>
      <c r="AK26" s="20">
        <v>87.91</v>
      </c>
      <c r="AL26" s="20">
        <v>70.2</v>
      </c>
      <c r="AM26" s="20">
        <v>121.86</v>
      </c>
      <c r="AN26" s="20">
        <v>106.75</v>
      </c>
      <c r="AO26" s="20">
        <v>37.15</v>
      </c>
      <c r="AP26" s="20">
        <v>66.930000000000007</v>
      </c>
      <c r="AQ26" s="20">
        <v>18.12</v>
      </c>
      <c r="AR26" s="20">
        <v>74.98</v>
      </c>
      <c r="AS26" s="20">
        <v>98.14</v>
      </c>
      <c r="AT26" s="20">
        <v>106.08</v>
      </c>
      <c r="AU26" s="20">
        <v>191.2</v>
      </c>
      <c r="AV26" s="20">
        <v>48.67</v>
      </c>
      <c r="AW26" s="20">
        <v>75.349999999999994</v>
      </c>
      <c r="AX26" s="20">
        <v>330.52</v>
      </c>
      <c r="AY26" s="20">
        <v>0</v>
      </c>
      <c r="AZ26" s="20">
        <v>76.930000000000007</v>
      </c>
      <c r="BA26" s="20">
        <v>78.14</v>
      </c>
      <c r="BB26" s="20">
        <v>63.66</v>
      </c>
      <c r="BC26" s="20">
        <v>27.41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0.23</v>
      </c>
      <c r="BL26" s="20">
        <v>0</v>
      </c>
      <c r="BM26" s="20">
        <v>0.15</v>
      </c>
      <c r="BN26" s="20">
        <v>0.01</v>
      </c>
      <c r="BO26" s="20">
        <v>0.02</v>
      </c>
      <c r="BP26" s="20">
        <v>0</v>
      </c>
      <c r="BQ26" s="20">
        <v>0</v>
      </c>
      <c r="BR26" s="20">
        <v>0</v>
      </c>
      <c r="BS26" s="20">
        <v>0.85</v>
      </c>
      <c r="BT26" s="20">
        <v>0</v>
      </c>
      <c r="BU26" s="20">
        <v>0</v>
      </c>
      <c r="BV26" s="20">
        <v>2.37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244.11</v>
      </c>
      <c r="CC26" s="24"/>
      <c r="CD26" s="24"/>
      <c r="CE26" s="20">
        <v>196</v>
      </c>
      <c r="CG26" s="20">
        <v>18.79</v>
      </c>
      <c r="CH26" s="20">
        <v>10.36</v>
      </c>
      <c r="CI26" s="20">
        <v>14.57</v>
      </c>
      <c r="CJ26" s="20">
        <v>844.3</v>
      </c>
      <c r="CK26" s="20">
        <v>276.16000000000003</v>
      </c>
      <c r="CL26" s="20">
        <v>560.23</v>
      </c>
      <c r="CM26" s="20">
        <v>36.729999999999997</v>
      </c>
      <c r="CN26" s="20">
        <v>23.77</v>
      </c>
      <c r="CO26" s="20">
        <v>30.25</v>
      </c>
      <c r="CP26" s="20">
        <v>0</v>
      </c>
      <c r="CQ26" s="20">
        <v>0.4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23.75</v>
      </c>
      <c r="E27" s="33">
        <v>11.52</v>
      </c>
      <c r="F27" s="33">
        <v>22.8</v>
      </c>
      <c r="G27" s="33">
        <v>14.11</v>
      </c>
      <c r="H27" s="33">
        <v>92.16</v>
      </c>
      <c r="I27" s="33">
        <v>657.04</v>
      </c>
      <c r="J27" s="33">
        <v>5.13</v>
      </c>
      <c r="K27" s="33">
        <v>8.5500000000000007</v>
      </c>
      <c r="L27" s="33">
        <v>0</v>
      </c>
      <c r="M27" s="33">
        <v>0</v>
      </c>
      <c r="N27" s="33">
        <v>24.3</v>
      </c>
      <c r="O27" s="33">
        <v>59.97</v>
      </c>
      <c r="P27" s="33">
        <v>7.89</v>
      </c>
      <c r="Q27" s="33">
        <v>0</v>
      </c>
      <c r="R27" s="33">
        <v>0</v>
      </c>
      <c r="S27" s="33">
        <v>0.93</v>
      </c>
      <c r="T27" s="33">
        <v>5.08</v>
      </c>
      <c r="U27" s="33">
        <v>819.31</v>
      </c>
      <c r="V27" s="33">
        <v>584.22</v>
      </c>
      <c r="W27" s="33">
        <v>86.28</v>
      </c>
      <c r="X27" s="33">
        <v>61.02</v>
      </c>
      <c r="Y27" s="33">
        <v>237.72</v>
      </c>
      <c r="Z27" s="33">
        <v>4.24</v>
      </c>
      <c r="AA27" s="33">
        <v>39.700000000000003</v>
      </c>
      <c r="AB27" s="33">
        <v>1187.3599999999999</v>
      </c>
      <c r="AC27" s="33">
        <v>297.63</v>
      </c>
      <c r="AD27" s="33">
        <v>7.66</v>
      </c>
      <c r="AE27" s="33">
        <v>0.2</v>
      </c>
      <c r="AF27" s="33">
        <v>0.18</v>
      </c>
      <c r="AG27" s="33">
        <v>5.92</v>
      </c>
      <c r="AH27" s="33">
        <v>11.57</v>
      </c>
      <c r="AI27" s="33">
        <v>23.13</v>
      </c>
      <c r="AJ27" s="34">
        <v>0</v>
      </c>
      <c r="AK27" s="34">
        <v>1112.6500000000001</v>
      </c>
      <c r="AL27" s="34">
        <v>942.75</v>
      </c>
      <c r="AM27" s="34">
        <v>1759.15</v>
      </c>
      <c r="AN27" s="34">
        <v>1401.3</v>
      </c>
      <c r="AO27" s="34">
        <v>484.56</v>
      </c>
      <c r="AP27" s="34">
        <v>918.35</v>
      </c>
      <c r="AQ27" s="34">
        <v>310.11</v>
      </c>
      <c r="AR27" s="34">
        <v>1055.94</v>
      </c>
      <c r="AS27" s="34">
        <v>1180.69</v>
      </c>
      <c r="AT27" s="34">
        <v>1311.93</v>
      </c>
      <c r="AU27" s="34">
        <v>1773.99</v>
      </c>
      <c r="AV27" s="34">
        <v>547.94000000000005</v>
      </c>
      <c r="AW27" s="34">
        <v>1315.49</v>
      </c>
      <c r="AX27" s="34">
        <v>4813.1899999999996</v>
      </c>
      <c r="AY27" s="34">
        <v>95.54</v>
      </c>
      <c r="AZ27" s="34">
        <v>1529.06</v>
      </c>
      <c r="BA27" s="34">
        <v>1090.74</v>
      </c>
      <c r="BB27" s="34">
        <v>737.87</v>
      </c>
      <c r="BC27" s="34">
        <v>367.74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0.89</v>
      </c>
      <c r="BL27" s="34">
        <v>0</v>
      </c>
      <c r="BM27" s="34">
        <v>0.49</v>
      </c>
      <c r="BN27" s="34">
        <v>0.04</v>
      </c>
      <c r="BO27" s="34">
        <v>0.08</v>
      </c>
      <c r="BP27" s="34">
        <v>0</v>
      </c>
      <c r="BQ27" s="34">
        <v>0</v>
      </c>
      <c r="BR27" s="34">
        <v>0.01</v>
      </c>
      <c r="BS27" s="34">
        <v>2.85</v>
      </c>
      <c r="BT27" s="34">
        <v>0</v>
      </c>
      <c r="BU27" s="34">
        <v>0</v>
      </c>
      <c r="BV27" s="34">
        <v>7.92</v>
      </c>
      <c r="BW27" s="34">
        <v>0.04</v>
      </c>
      <c r="BX27" s="34">
        <v>0</v>
      </c>
      <c r="BY27" s="34">
        <v>0</v>
      </c>
      <c r="BZ27" s="34">
        <v>0</v>
      </c>
      <c r="CA27" s="34">
        <v>0</v>
      </c>
      <c r="CB27" s="34">
        <v>555.57000000000005</v>
      </c>
      <c r="CC27" s="25"/>
      <c r="CD27" s="25">
        <f>$I$27/$I$35*100</f>
        <v>48.669629629629632</v>
      </c>
      <c r="CE27" s="34">
        <v>237.59</v>
      </c>
      <c r="CF27" s="34"/>
      <c r="CG27" s="34">
        <v>96.59</v>
      </c>
      <c r="CH27" s="34">
        <v>58.41</v>
      </c>
      <c r="CI27" s="34">
        <v>77.5</v>
      </c>
      <c r="CJ27" s="34">
        <v>11565.98</v>
      </c>
      <c r="CK27" s="34">
        <v>5517.84</v>
      </c>
      <c r="CL27" s="34">
        <v>8541.91</v>
      </c>
      <c r="CM27" s="34">
        <v>159.91</v>
      </c>
      <c r="CN27" s="34">
        <v>116.67</v>
      </c>
      <c r="CO27" s="34">
        <v>138.35</v>
      </c>
      <c r="CP27" s="34">
        <v>10.5</v>
      </c>
      <c r="CQ27" s="34">
        <v>1.53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ht="47.25" x14ac:dyDescent="0.25">
      <c r="A29" s="21" t="str">
        <f>"58/3"</f>
        <v>58/3</v>
      </c>
      <c r="B29" s="27" t="s">
        <v>272</v>
      </c>
      <c r="C29" s="23" t="str">
        <f>"200"</f>
        <v>200</v>
      </c>
      <c r="D29" s="23">
        <v>4.7300000000000004</v>
      </c>
      <c r="E29" s="23">
        <v>1.02</v>
      </c>
      <c r="F29" s="23">
        <v>6.68</v>
      </c>
      <c r="G29" s="23">
        <v>6.37</v>
      </c>
      <c r="H29" s="23">
        <v>30.9</v>
      </c>
      <c r="I29" s="23">
        <v>190.96673249999998</v>
      </c>
      <c r="J29" s="23">
        <v>1.2</v>
      </c>
      <c r="K29" s="23">
        <v>3.9</v>
      </c>
      <c r="L29" s="23">
        <v>0</v>
      </c>
      <c r="M29" s="23">
        <v>0</v>
      </c>
      <c r="N29" s="23">
        <v>18.559999999999999</v>
      </c>
      <c r="O29" s="23">
        <v>6.9</v>
      </c>
      <c r="P29" s="23">
        <v>5.44</v>
      </c>
      <c r="Q29" s="23">
        <v>0</v>
      </c>
      <c r="R29" s="23">
        <v>0</v>
      </c>
      <c r="S29" s="23">
        <v>0.74</v>
      </c>
      <c r="T29" s="23">
        <v>2.39</v>
      </c>
      <c r="U29" s="23">
        <v>87.03</v>
      </c>
      <c r="V29" s="23">
        <v>407.48</v>
      </c>
      <c r="W29" s="23">
        <v>58.95</v>
      </c>
      <c r="X29" s="23">
        <v>74.92</v>
      </c>
      <c r="Y29" s="23">
        <v>131.61000000000001</v>
      </c>
      <c r="Z29" s="23">
        <v>1.83</v>
      </c>
      <c r="AA29" s="23">
        <v>13.2</v>
      </c>
      <c r="AB29" s="23">
        <v>20164.68</v>
      </c>
      <c r="AC29" s="23">
        <v>4222.99</v>
      </c>
      <c r="AD29" s="23">
        <v>3.75</v>
      </c>
      <c r="AE29" s="23">
        <v>0.11</v>
      </c>
      <c r="AF29" s="23">
        <v>0.16</v>
      </c>
      <c r="AG29" s="23">
        <v>1.8</v>
      </c>
      <c r="AH29" s="23">
        <v>2.98</v>
      </c>
      <c r="AI29" s="23">
        <v>4.2</v>
      </c>
      <c r="AJ29" s="20">
        <v>0</v>
      </c>
      <c r="AK29" s="20">
        <v>192.33</v>
      </c>
      <c r="AL29" s="20">
        <v>156.18</v>
      </c>
      <c r="AM29" s="20">
        <v>248.79</v>
      </c>
      <c r="AN29" s="20">
        <v>189.93</v>
      </c>
      <c r="AO29" s="20">
        <v>68.8</v>
      </c>
      <c r="AP29" s="20">
        <v>144.44</v>
      </c>
      <c r="AQ29" s="20">
        <v>42.14</v>
      </c>
      <c r="AR29" s="20">
        <v>158.31</v>
      </c>
      <c r="AS29" s="20">
        <v>190.59</v>
      </c>
      <c r="AT29" s="20">
        <v>189.19</v>
      </c>
      <c r="AU29" s="20">
        <v>417.92</v>
      </c>
      <c r="AV29" s="20">
        <v>79.53</v>
      </c>
      <c r="AW29" s="20">
        <v>129.37</v>
      </c>
      <c r="AX29" s="20">
        <v>854.97</v>
      </c>
      <c r="AY29" s="20">
        <v>1.05</v>
      </c>
      <c r="AZ29" s="20">
        <v>168.69</v>
      </c>
      <c r="BA29" s="20">
        <v>183.89</v>
      </c>
      <c r="BB29" s="20">
        <v>100.97</v>
      </c>
      <c r="BC29" s="20">
        <v>64.73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0.33</v>
      </c>
      <c r="BL29" s="20">
        <v>0</v>
      </c>
      <c r="BM29" s="20">
        <v>0.22</v>
      </c>
      <c r="BN29" s="20">
        <v>0.02</v>
      </c>
      <c r="BO29" s="20">
        <v>0.04</v>
      </c>
      <c r="BP29" s="20">
        <v>0</v>
      </c>
      <c r="BQ29" s="20">
        <v>0</v>
      </c>
      <c r="BR29" s="20">
        <v>0</v>
      </c>
      <c r="BS29" s="20">
        <v>1.25</v>
      </c>
      <c r="BT29" s="20">
        <v>0</v>
      </c>
      <c r="BU29" s="20">
        <v>0</v>
      </c>
      <c r="BV29" s="20">
        <v>3.54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227.75</v>
      </c>
      <c r="CC29" s="24"/>
      <c r="CD29" s="24"/>
      <c r="CE29" s="20">
        <v>3373.98</v>
      </c>
      <c r="CF29" s="20"/>
      <c r="CG29" s="20">
        <v>10.25</v>
      </c>
      <c r="CH29" s="20">
        <v>9.51</v>
      </c>
      <c r="CI29" s="20">
        <v>9.8800000000000008</v>
      </c>
      <c r="CJ29" s="20">
        <v>1874.89</v>
      </c>
      <c r="CK29" s="20">
        <v>616.04</v>
      </c>
      <c r="CL29" s="20">
        <v>1245.46</v>
      </c>
      <c r="CM29" s="20">
        <v>9.39</v>
      </c>
      <c r="CN29" s="20">
        <v>6.39</v>
      </c>
      <c r="CO29" s="20">
        <v>7.89</v>
      </c>
      <c r="CP29" s="20">
        <v>6</v>
      </c>
      <c r="CQ29" s="20">
        <v>0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2850</v>
      </c>
      <c r="CK30" s="20">
        <v>1098</v>
      </c>
      <c r="CL30" s="20">
        <v>1974</v>
      </c>
      <c r="CM30" s="20">
        <v>22.8</v>
      </c>
      <c r="CN30" s="20">
        <v>22.8</v>
      </c>
      <c r="CO30" s="20">
        <v>22.8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"150"</f>
        <v>150</v>
      </c>
      <c r="D31" s="23">
        <v>0.06</v>
      </c>
      <c r="E31" s="23">
        <v>0</v>
      </c>
      <c r="F31" s="23">
        <v>0.01</v>
      </c>
      <c r="G31" s="23">
        <v>0.01</v>
      </c>
      <c r="H31" s="23">
        <v>3.71</v>
      </c>
      <c r="I31" s="23">
        <v>14.414604000000001</v>
      </c>
      <c r="J31" s="23">
        <v>0</v>
      </c>
      <c r="K31" s="23">
        <v>0</v>
      </c>
      <c r="L31" s="23">
        <v>0</v>
      </c>
      <c r="M31" s="23">
        <v>0</v>
      </c>
      <c r="N31" s="23">
        <v>3.68</v>
      </c>
      <c r="O31" s="23">
        <v>0</v>
      </c>
      <c r="P31" s="23">
        <v>0.03</v>
      </c>
      <c r="Q31" s="23">
        <v>0</v>
      </c>
      <c r="R31" s="23">
        <v>0</v>
      </c>
      <c r="S31" s="23">
        <v>0</v>
      </c>
      <c r="T31" s="23">
        <v>0.02</v>
      </c>
      <c r="U31" s="23">
        <v>0.04</v>
      </c>
      <c r="V31" s="23">
        <v>0.11</v>
      </c>
      <c r="W31" s="23">
        <v>0.11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150.03</v>
      </c>
      <c r="CC31" s="24"/>
      <c r="CD31" s="24"/>
      <c r="CE31" s="20">
        <v>0</v>
      </c>
      <c r="CF31" s="20"/>
      <c r="CG31" s="20">
        <v>3.08</v>
      </c>
      <c r="CH31" s="20">
        <v>3.08</v>
      </c>
      <c r="CI31" s="20">
        <v>3.08</v>
      </c>
      <c r="CJ31" s="20">
        <v>341.6</v>
      </c>
      <c r="CK31" s="20">
        <v>136.71</v>
      </c>
      <c r="CL31" s="20">
        <v>239.15</v>
      </c>
      <c r="CM31" s="20">
        <v>33.07</v>
      </c>
      <c r="CN31" s="20">
        <v>19.55</v>
      </c>
      <c r="CO31" s="20">
        <v>26.31</v>
      </c>
      <c r="CP31" s="20">
        <v>3.75</v>
      </c>
      <c r="CQ31" s="20">
        <v>0</v>
      </c>
      <c r="CR31" s="28"/>
    </row>
    <row r="32" spans="1:96" s="20" customFormat="1" x14ac:dyDescent="0.25">
      <c r="A32" s="21" t="str">
        <f>"-"</f>
        <v>-</v>
      </c>
      <c r="B32" s="27" t="s">
        <v>100</v>
      </c>
      <c r="C32" s="23" t="str">
        <f>"10"</f>
        <v>10</v>
      </c>
      <c r="D32" s="23">
        <v>0.05</v>
      </c>
      <c r="E32" s="23">
        <v>0</v>
      </c>
      <c r="F32" s="23">
        <v>0</v>
      </c>
      <c r="G32" s="23">
        <v>0</v>
      </c>
      <c r="H32" s="23">
        <v>7.26</v>
      </c>
      <c r="I32" s="23">
        <v>27.787999999999997</v>
      </c>
      <c r="J32" s="23">
        <v>0</v>
      </c>
      <c r="K32" s="23">
        <v>0</v>
      </c>
      <c r="L32" s="23">
        <v>0</v>
      </c>
      <c r="M32" s="23">
        <v>0</v>
      </c>
      <c r="N32" s="23">
        <v>7.16</v>
      </c>
      <c r="O32" s="23">
        <v>0</v>
      </c>
      <c r="P32" s="23">
        <v>0.1</v>
      </c>
      <c r="Q32" s="23">
        <v>0</v>
      </c>
      <c r="R32" s="23">
        <v>0</v>
      </c>
      <c r="S32" s="23">
        <v>0.06</v>
      </c>
      <c r="T32" s="23">
        <v>0.04</v>
      </c>
      <c r="U32" s="23">
        <v>0.2</v>
      </c>
      <c r="V32" s="23">
        <v>15.2</v>
      </c>
      <c r="W32" s="23">
        <v>1.2</v>
      </c>
      <c r="X32" s="23">
        <v>0.9</v>
      </c>
      <c r="Y32" s="23">
        <v>1.8</v>
      </c>
      <c r="Z32" s="23">
        <v>0.04</v>
      </c>
      <c r="AA32" s="23">
        <v>0</v>
      </c>
      <c r="AB32" s="23">
        <v>30</v>
      </c>
      <c r="AC32" s="23">
        <v>5</v>
      </c>
      <c r="AD32" s="23">
        <v>0.08</v>
      </c>
      <c r="AE32" s="23">
        <v>0</v>
      </c>
      <c r="AF32" s="23">
        <v>0</v>
      </c>
      <c r="AG32" s="23">
        <v>0.02</v>
      </c>
      <c r="AH32" s="23">
        <v>0.03</v>
      </c>
      <c r="AI32" s="23">
        <v>0.24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2.59</v>
      </c>
      <c r="CC32" s="24"/>
      <c r="CD32" s="24"/>
      <c r="CE32" s="20">
        <v>5</v>
      </c>
      <c r="CG32" s="20">
        <v>0.6</v>
      </c>
      <c r="CH32" s="20">
        <v>0.6</v>
      </c>
      <c r="CI32" s="20">
        <v>0.6</v>
      </c>
      <c r="CJ32" s="20">
        <v>60</v>
      </c>
      <c r="CK32" s="20">
        <v>24.6</v>
      </c>
      <c r="CL32" s="20">
        <v>42.3</v>
      </c>
      <c r="CM32" s="20">
        <v>0.6</v>
      </c>
      <c r="CN32" s="20">
        <v>0.6</v>
      </c>
      <c r="CO32" s="20">
        <v>0.6</v>
      </c>
      <c r="CP32" s="20">
        <v>0</v>
      </c>
      <c r="CQ32" s="20">
        <v>0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6.16</v>
      </c>
      <c r="E33" s="33">
        <v>1.02</v>
      </c>
      <c r="F33" s="33">
        <v>6.82</v>
      </c>
      <c r="G33" s="33">
        <v>6.52</v>
      </c>
      <c r="H33" s="33">
        <v>51.26</v>
      </c>
      <c r="I33" s="33">
        <v>277.95</v>
      </c>
      <c r="J33" s="33">
        <v>1.2</v>
      </c>
      <c r="K33" s="33">
        <v>3.9</v>
      </c>
      <c r="L33" s="33">
        <v>0</v>
      </c>
      <c r="M33" s="33">
        <v>0</v>
      </c>
      <c r="N33" s="33">
        <v>29.62</v>
      </c>
      <c r="O33" s="33">
        <v>16.02</v>
      </c>
      <c r="P33" s="33">
        <v>5.61</v>
      </c>
      <c r="Q33" s="33">
        <v>0</v>
      </c>
      <c r="R33" s="33">
        <v>0</v>
      </c>
      <c r="S33" s="33">
        <v>0.8</v>
      </c>
      <c r="T33" s="33">
        <v>2.81</v>
      </c>
      <c r="U33" s="33">
        <v>87.26</v>
      </c>
      <c r="V33" s="33">
        <v>422.8</v>
      </c>
      <c r="W33" s="33">
        <v>60.26</v>
      </c>
      <c r="X33" s="33">
        <v>75.819999999999993</v>
      </c>
      <c r="Y33" s="33">
        <v>133.41</v>
      </c>
      <c r="Z33" s="33">
        <v>1.88</v>
      </c>
      <c r="AA33" s="33">
        <v>13.2</v>
      </c>
      <c r="AB33" s="33">
        <v>20194.68</v>
      </c>
      <c r="AC33" s="33">
        <v>4227.99</v>
      </c>
      <c r="AD33" s="33">
        <v>3.83</v>
      </c>
      <c r="AE33" s="33">
        <v>0.11</v>
      </c>
      <c r="AF33" s="33">
        <v>0.16</v>
      </c>
      <c r="AG33" s="33">
        <v>1.82</v>
      </c>
      <c r="AH33" s="33">
        <v>3.01</v>
      </c>
      <c r="AI33" s="33">
        <v>4.4400000000000004</v>
      </c>
      <c r="AJ33" s="34">
        <v>0</v>
      </c>
      <c r="AK33" s="34">
        <v>256.19</v>
      </c>
      <c r="AL33" s="34">
        <v>222.65</v>
      </c>
      <c r="AM33" s="34">
        <v>350.58</v>
      </c>
      <c r="AN33" s="34">
        <v>223.69</v>
      </c>
      <c r="AO33" s="34">
        <v>88.81</v>
      </c>
      <c r="AP33" s="34">
        <v>184.46</v>
      </c>
      <c r="AQ33" s="34">
        <v>57.28</v>
      </c>
      <c r="AR33" s="34">
        <v>230.7</v>
      </c>
      <c r="AS33" s="34">
        <v>235.49</v>
      </c>
      <c r="AT33" s="34">
        <v>251.83</v>
      </c>
      <c r="AU33" s="34">
        <v>469.6</v>
      </c>
      <c r="AV33" s="34">
        <v>106.68</v>
      </c>
      <c r="AW33" s="34">
        <v>177.39</v>
      </c>
      <c r="AX33" s="34">
        <v>1256.56</v>
      </c>
      <c r="AY33" s="34">
        <v>1.05</v>
      </c>
      <c r="AZ33" s="34">
        <v>299.54000000000002</v>
      </c>
      <c r="BA33" s="34">
        <v>240.79</v>
      </c>
      <c r="BB33" s="34">
        <v>138.72</v>
      </c>
      <c r="BC33" s="34">
        <v>94.66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0.34</v>
      </c>
      <c r="BL33" s="34">
        <v>0</v>
      </c>
      <c r="BM33" s="34">
        <v>0.22</v>
      </c>
      <c r="BN33" s="34">
        <v>0.02</v>
      </c>
      <c r="BO33" s="34">
        <v>0.04</v>
      </c>
      <c r="BP33" s="34">
        <v>0</v>
      </c>
      <c r="BQ33" s="34">
        <v>0</v>
      </c>
      <c r="BR33" s="34">
        <v>0</v>
      </c>
      <c r="BS33" s="34">
        <v>1.26</v>
      </c>
      <c r="BT33" s="34">
        <v>0</v>
      </c>
      <c r="BU33" s="34">
        <v>0</v>
      </c>
      <c r="BV33" s="34">
        <v>3.6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388.19</v>
      </c>
      <c r="CC33" s="25"/>
      <c r="CD33" s="25">
        <f>$I$33/$I$35*100</f>
        <v>20.588888888888889</v>
      </c>
      <c r="CE33" s="34">
        <v>3378.98</v>
      </c>
      <c r="CF33" s="34"/>
      <c r="CG33" s="34">
        <v>13.94</v>
      </c>
      <c r="CH33" s="34">
        <v>13.19</v>
      </c>
      <c r="CI33" s="34">
        <v>13.56</v>
      </c>
      <c r="CJ33" s="34">
        <v>5126.4799999999996</v>
      </c>
      <c r="CK33" s="34">
        <v>1875.35</v>
      </c>
      <c r="CL33" s="34">
        <v>3500.91</v>
      </c>
      <c r="CM33" s="34">
        <v>65.86</v>
      </c>
      <c r="CN33" s="34">
        <v>49.34</v>
      </c>
      <c r="CO33" s="34">
        <v>57.6</v>
      </c>
      <c r="CP33" s="34">
        <v>9.75</v>
      </c>
      <c r="CQ33" s="34">
        <v>0</v>
      </c>
    </row>
    <row r="34" spans="1:95" s="30" customFormat="1" x14ac:dyDescent="0.25">
      <c r="A34" s="31"/>
      <c r="B34" s="32" t="s">
        <v>117</v>
      </c>
      <c r="C34" s="33"/>
      <c r="D34" s="33">
        <v>38.979999999999997</v>
      </c>
      <c r="E34" s="33">
        <v>13.07</v>
      </c>
      <c r="F34" s="33">
        <v>39.630000000000003</v>
      </c>
      <c r="G34" s="33">
        <v>30.83</v>
      </c>
      <c r="H34" s="33">
        <v>216.68</v>
      </c>
      <c r="I34" s="33">
        <v>1348.5</v>
      </c>
      <c r="J34" s="33">
        <v>7.85</v>
      </c>
      <c r="K34" s="33">
        <v>17.59</v>
      </c>
      <c r="L34" s="33">
        <v>0</v>
      </c>
      <c r="M34" s="33">
        <v>0</v>
      </c>
      <c r="N34" s="33">
        <v>79.78</v>
      </c>
      <c r="O34" s="33">
        <v>118.56</v>
      </c>
      <c r="P34" s="33">
        <v>18.34</v>
      </c>
      <c r="Q34" s="33">
        <v>0</v>
      </c>
      <c r="R34" s="33">
        <v>0</v>
      </c>
      <c r="S34" s="33">
        <v>3.31</v>
      </c>
      <c r="T34" s="33">
        <v>10.16</v>
      </c>
      <c r="U34" s="33">
        <v>1203.74</v>
      </c>
      <c r="V34" s="33">
        <v>1338.01</v>
      </c>
      <c r="W34" s="33">
        <v>205.14</v>
      </c>
      <c r="X34" s="33">
        <v>188.2</v>
      </c>
      <c r="Y34" s="33">
        <v>506.25</v>
      </c>
      <c r="Z34" s="33">
        <v>7.83</v>
      </c>
      <c r="AA34" s="33">
        <v>57.42</v>
      </c>
      <c r="AB34" s="33">
        <v>21433.88</v>
      </c>
      <c r="AC34" s="33">
        <v>4541.55</v>
      </c>
      <c r="AD34" s="33">
        <v>16.079999999999998</v>
      </c>
      <c r="AE34" s="33">
        <v>0.49</v>
      </c>
      <c r="AF34" s="33">
        <v>0.41</v>
      </c>
      <c r="AG34" s="33">
        <v>8.48</v>
      </c>
      <c r="AH34" s="33">
        <v>17.170000000000002</v>
      </c>
      <c r="AI34" s="33">
        <v>88.36</v>
      </c>
      <c r="AJ34" s="34">
        <v>0</v>
      </c>
      <c r="AK34" s="34">
        <v>1776.55</v>
      </c>
      <c r="AL34" s="34">
        <v>1506.47</v>
      </c>
      <c r="AM34" s="34">
        <v>2663.76</v>
      </c>
      <c r="AN34" s="34">
        <v>1913.42</v>
      </c>
      <c r="AO34" s="34">
        <v>696.55</v>
      </c>
      <c r="AP34" s="34">
        <v>1366.28</v>
      </c>
      <c r="AQ34" s="34">
        <v>474.92</v>
      </c>
      <c r="AR34" s="34">
        <v>1690.89</v>
      </c>
      <c r="AS34" s="34">
        <v>1751.64</v>
      </c>
      <c r="AT34" s="34">
        <v>2016.88</v>
      </c>
      <c r="AU34" s="34">
        <v>2778.47</v>
      </c>
      <c r="AV34" s="34">
        <v>831.97</v>
      </c>
      <c r="AW34" s="34">
        <v>2007.62</v>
      </c>
      <c r="AX34" s="34">
        <v>7987.75</v>
      </c>
      <c r="AY34" s="34">
        <v>99.72</v>
      </c>
      <c r="AZ34" s="34">
        <v>2452.59</v>
      </c>
      <c r="BA34" s="34">
        <v>1721.87</v>
      </c>
      <c r="BB34" s="34">
        <v>1132.6300000000001</v>
      </c>
      <c r="BC34" s="34">
        <v>641.13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0.01</v>
      </c>
      <c r="BJ34" s="34">
        <v>0</v>
      </c>
      <c r="BK34" s="34">
        <v>2.08</v>
      </c>
      <c r="BL34" s="34">
        <v>0</v>
      </c>
      <c r="BM34" s="34">
        <v>1.03</v>
      </c>
      <c r="BN34" s="34">
        <v>0.08</v>
      </c>
      <c r="BO34" s="34">
        <v>0.17</v>
      </c>
      <c r="BP34" s="34">
        <v>0</v>
      </c>
      <c r="BQ34" s="34">
        <v>0</v>
      </c>
      <c r="BR34" s="34">
        <v>0.02</v>
      </c>
      <c r="BS34" s="34">
        <v>6.46</v>
      </c>
      <c r="BT34" s="34">
        <v>0</v>
      </c>
      <c r="BU34" s="34">
        <v>0</v>
      </c>
      <c r="BV34" s="34">
        <v>16.940000000000001</v>
      </c>
      <c r="BW34" s="34">
        <v>0.06</v>
      </c>
      <c r="BX34" s="34">
        <v>0</v>
      </c>
      <c r="BY34" s="34">
        <v>0</v>
      </c>
      <c r="BZ34" s="34">
        <v>0</v>
      </c>
      <c r="CA34" s="34">
        <v>0</v>
      </c>
      <c r="CB34" s="34">
        <v>1396.68</v>
      </c>
      <c r="CC34" s="25"/>
      <c r="CD34" s="25"/>
      <c r="CE34" s="34">
        <v>3629.73</v>
      </c>
      <c r="CF34" s="34"/>
      <c r="CG34" s="34">
        <v>200.91</v>
      </c>
      <c r="CH34" s="34">
        <v>121.15</v>
      </c>
      <c r="CI34" s="34">
        <v>161.03</v>
      </c>
      <c r="CJ34" s="34">
        <v>25695.27</v>
      </c>
      <c r="CK34" s="34">
        <v>11010.13</v>
      </c>
      <c r="CL34" s="34">
        <v>18352.7</v>
      </c>
      <c r="CM34" s="34">
        <v>363.15</v>
      </c>
      <c r="CN34" s="34">
        <v>265.83</v>
      </c>
      <c r="CO34" s="34">
        <v>315.72000000000003</v>
      </c>
      <c r="CP34" s="34">
        <v>38.130000000000003</v>
      </c>
      <c r="CQ34" s="34">
        <v>2.23</v>
      </c>
    </row>
    <row r="35" spans="1:95" ht="47.25" x14ac:dyDescent="0.25">
      <c r="A35" s="21"/>
      <c r="B35" s="27" t="s">
        <v>175</v>
      </c>
      <c r="C35" s="23"/>
      <c r="D35" s="23">
        <v>40.5</v>
      </c>
      <c r="E35" s="23">
        <v>0</v>
      </c>
      <c r="F35" s="23">
        <v>45</v>
      </c>
      <c r="G35" s="23">
        <v>0</v>
      </c>
      <c r="H35" s="23">
        <v>195.75</v>
      </c>
      <c r="I35" s="23">
        <v>1350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375</v>
      </c>
      <c r="AD35" s="23">
        <v>0</v>
      </c>
      <c r="AE35" s="23">
        <v>0.67500000000000004</v>
      </c>
      <c r="AF35" s="23">
        <v>0.75</v>
      </c>
      <c r="AG35" s="23"/>
      <c r="AH35" s="23"/>
      <c r="AI35" s="23">
        <v>37.5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-1.5200000000000031</v>
      </c>
      <c r="E36" s="23">
        <f t="shared" si="0"/>
        <v>13.07</v>
      </c>
      <c r="F36" s="23">
        <f t="shared" si="0"/>
        <v>-5.3699999999999974</v>
      </c>
      <c r="G36" s="23">
        <f t="shared" si="0"/>
        <v>30.83</v>
      </c>
      <c r="H36" s="23">
        <f t="shared" si="0"/>
        <v>20.930000000000007</v>
      </c>
      <c r="I36" s="23">
        <f t="shared" si="0"/>
        <v>-1.5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1338.01</v>
      </c>
      <c r="W36" s="23">
        <f t="shared" si="1"/>
        <v>205.14</v>
      </c>
      <c r="X36" s="23">
        <f t="shared" si="1"/>
        <v>188.2</v>
      </c>
      <c r="Y36" s="23">
        <f t="shared" si="1"/>
        <v>506.25</v>
      </c>
      <c r="Z36" s="23">
        <f t="shared" si="1"/>
        <v>7.83</v>
      </c>
      <c r="AA36" s="23">
        <f t="shared" si="1"/>
        <v>57.42</v>
      </c>
      <c r="AB36" s="23">
        <f t="shared" si="1"/>
        <v>21433.88</v>
      </c>
      <c r="AC36" s="23">
        <f t="shared" si="1"/>
        <v>4166.55</v>
      </c>
      <c r="AD36" s="23">
        <f t="shared" si="1"/>
        <v>16.079999999999998</v>
      </c>
      <c r="AE36" s="23">
        <f t="shared" si="1"/>
        <v>-0.18500000000000005</v>
      </c>
      <c r="AF36" s="23">
        <f t="shared" si="1"/>
        <v>-0.34</v>
      </c>
      <c r="AG36" s="23"/>
      <c r="AH36" s="23"/>
      <c r="AI36" s="23">
        <f>AI34-AI35</f>
        <v>50.86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161.03</v>
      </c>
      <c r="CJ36" s="20"/>
      <c r="CK36" s="20"/>
      <c r="CL36" s="20">
        <f>CL34-CL35</f>
        <v>18352.7</v>
      </c>
      <c r="CM36" s="20"/>
      <c r="CN36" s="20"/>
      <c r="CO36" s="20">
        <f>CO34-CO35</f>
        <v>315.72000000000003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12</v>
      </c>
      <c r="E37" s="23"/>
      <c r="F37" s="23">
        <v>27</v>
      </c>
      <c r="G37" s="23"/>
      <c r="H37" s="23">
        <v>61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213</v>
      </c>
      <c r="D4" s="48" t="s">
        <v>269</v>
      </c>
      <c r="E4" s="49">
        <v>150</v>
      </c>
      <c r="F4" s="50"/>
      <c r="G4" s="49">
        <v>139.46332199999998</v>
      </c>
      <c r="H4" s="49">
        <v>3.25</v>
      </c>
      <c r="I4" s="49">
        <v>5.31</v>
      </c>
      <c r="J4" s="51">
        <v>20.21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20.530314146341457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273</v>
      </c>
      <c r="D7" s="55" t="s">
        <v>270</v>
      </c>
      <c r="E7" s="56">
        <v>50</v>
      </c>
      <c r="F7" s="57"/>
      <c r="G7" s="56">
        <v>164.25455333333332</v>
      </c>
      <c r="H7" s="56">
        <v>3.47</v>
      </c>
      <c r="I7" s="56">
        <v>4.34</v>
      </c>
      <c r="J7" s="58">
        <v>28.32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60</v>
      </c>
      <c r="F14" s="72"/>
      <c r="G14" s="71">
        <v>78.385816656000003</v>
      </c>
      <c r="H14" s="71">
        <v>0.8</v>
      </c>
      <c r="I14" s="71">
        <v>3.57</v>
      </c>
      <c r="J14" s="73">
        <v>11.89</v>
      </c>
    </row>
    <row r="15" spans="1:10" x14ac:dyDescent="0.25">
      <c r="A15" s="52"/>
      <c r="B15" s="59" t="s">
        <v>143</v>
      </c>
      <c r="C15" s="54" t="s">
        <v>147</v>
      </c>
      <c r="D15" s="55" t="s">
        <v>108</v>
      </c>
      <c r="E15" s="56">
        <v>90</v>
      </c>
      <c r="F15" s="57"/>
      <c r="G15" s="56">
        <v>176.40018899999998</v>
      </c>
      <c r="H15" s="56">
        <v>12.73</v>
      </c>
      <c r="I15" s="56">
        <v>10.65</v>
      </c>
      <c r="J15" s="58">
        <v>7.3</v>
      </c>
    </row>
    <row r="16" spans="1:10" x14ac:dyDescent="0.25">
      <c r="A16" s="52"/>
      <c r="B16" s="59" t="s">
        <v>144</v>
      </c>
      <c r="C16" s="54" t="s">
        <v>180</v>
      </c>
      <c r="D16" s="55" t="s">
        <v>172</v>
      </c>
      <c r="E16" s="56">
        <v>150</v>
      </c>
      <c r="F16" s="57"/>
      <c r="G16" s="56">
        <v>191.79659699999999</v>
      </c>
      <c r="H16" s="56">
        <v>5.27</v>
      </c>
      <c r="I16" s="56">
        <v>3.88</v>
      </c>
      <c r="J16" s="58">
        <v>34.06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150</v>
      </c>
      <c r="F19" s="57"/>
      <c r="G19" s="56">
        <v>35.472120000000004</v>
      </c>
      <c r="H19" s="56">
        <v>0.15</v>
      </c>
      <c r="I19" s="56">
        <v>0.06</v>
      </c>
      <c r="J19" s="58">
        <v>9.09</v>
      </c>
    </row>
    <row r="20" spans="1:10" x14ac:dyDescent="0.25">
      <c r="A20" s="52"/>
      <c r="B20" s="59" t="s">
        <v>152</v>
      </c>
      <c r="C20" s="54" t="s">
        <v>274</v>
      </c>
      <c r="D20" s="55" t="s">
        <v>271</v>
      </c>
      <c r="E20" s="56">
        <v>200</v>
      </c>
      <c r="F20" s="57"/>
      <c r="G20" s="56">
        <v>72.194087999999994</v>
      </c>
      <c r="H20" s="56">
        <v>1.49</v>
      </c>
      <c r="I20" s="56">
        <v>4.1500000000000004</v>
      </c>
      <c r="J20" s="58">
        <v>7.92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275</v>
      </c>
      <c r="D23" s="48" t="s">
        <v>272</v>
      </c>
      <c r="E23" s="49">
        <v>200</v>
      </c>
      <c r="F23" s="50"/>
      <c r="G23" s="49">
        <v>190.96673249999998</v>
      </c>
      <c r="H23" s="49">
        <v>4.7300000000000004</v>
      </c>
      <c r="I23" s="49">
        <v>6.68</v>
      </c>
      <c r="J23" s="51">
        <v>30.9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150</v>
      </c>
      <c r="F25" s="77"/>
      <c r="G25" s="76">
        <v>14.414604000000001</v>
      </c>
      <c r="H25" s="76">
        <v>0.06</v>
      </c>
      <c r="I25" s="76">
        <v>0.01</v>
      </c>
      <c r="J25" s="78">
        <v>3.71</v>
      </c>
    </row>
    <row r="26" spans="1:10" ht="15.75" thickBot="1" x14ac:dyDescent="0.3">
      <c r="A26" s="60"/>
      <c r="B26" s="61"/>
      <c r="C26" s="86" t="s">
        <v>122</v>
      </c>
      <c r="D26" s="62" t="s">
        <v>100</v>
      </c>
      <c r="E26" s="63">
        <v>10</v>
      </c>
      <c r="F26" s="64"/>
      <c r="G26" s="63">
        <v>27.787999999999997</v>
      </c>
      <c r="H26" s="63">
        <v>0.05</v>
      </c>
      <c r="I26" s="63">
        <v>0</v>
      </c>
      <c r="J26" s="65">
        <v>7.26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45174.355497685188</v>
      </c>
    </row>
    <row r="2" spans="1:2" ht="12.75" customHeight="1" x14ac:dyDescent="0.2">
      <c r="A2" s="83" t="s">
        <v>161</v>
      </c>
      <c r="B2" s="84">
        <v>45176.620706018519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276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IU29"/>
  <sheetViews>
    <sheetView workbookViewId="0">
      <selection activeCell="A8" sqref="A8:CQ2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"5 сентября 2023 г."</f>
        <v>5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(27)'!B3&lt;&gt;"",'Dop (27)'!B3,"")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4.21</v>
      </c>
      <c r="CH12" s="20">
        <v>4.0599999999999996</v>
      </c>
      <c r="CI12" s="20">
        <v>4.13</v>
      </c>
      <c r="CJ12" s="20">
        <v>454.11</v>
      </c>
      <c r="CK12" s="20">
        <v>181.83</v>
      </c>
      <c r="CL12" s="20">
        <v>317.97000000000003</v>
      </c>
      <c r="CM12" s="20">
        <v>44.04</v>
      </c>
      <c r="CN12" s="20">
        <v>26.18</v>
      </c>
      <c r="CO12" s="20">
        <v>35.11</v>
      </c>
      <c r="CP12" s="20">
        <v>4.88</v>
      </c>
      <c r="CQ12" s="20">
        <v>0</v>
      </c>
      <c r="CR12" s="28"/>
    </row>
    <row r="13" spans="1:96" s="26" customFormat="1" x14ac:dyDescent="0.25">
      <c r="A13" s="21" t="str">
        <f>"-"</f>
        <v>-</v>
      </c>
      <c r="B13" s="27" t="s">
        <v>218</v>
      </c>
      <c r="C13" s="23" t="str">
        <f>"100"</f>
        <v>100</v>
      </c>
      <c r="D13" s="23">
        <v>0.9</v>
      </c>
      <c r="E13" s="23">
        <v>0</v>
      </c>
      <c r="F13" s="23">
        <v>0.2</v>
      </c>
      <c r="G13" s="23">
        <v>0.2</v>
      </c>
      <c r="H13" s="23">
        <v>10.3</v>
      </c>
      <c r="I13" s="23">
        <v>44.48</v>
      </c>
      <c r="J13" s="23">
        <v>0</v>
      </c>
      <c r="K13" s="23">
        <v>0</v>
      </c>
      <c r="L13" s="23">
        <v>0</v>
      </c>
      <c r="M13" s="23">
        <v>0</v>
      </c>
      <c r="N13" s="23">
        <v>8.1</v>
      </c>
      <c r="O13" s="23">
        <v>0</v>
      </c>
      <c r="P13" s="23">
        <v>2.2000000000000002</v>
      </c>
      <c r="Q13" s="23">
        <v>0</v>
      </c>
      <c r="R13" s="23">
        <v>0</v>
      </c>
      <c r="S13" s="23">
        <v>1.3</v>
      </c>
      <c r="T13" s="23">
        <v>0.5</v>
      </c>
      <c r="U13" s="23">
        <v>13</v>
      </c>
      <c r="V13" s="23">
        <v>197</v>
      </c>
      <c r="W13" s="23">
        <v>34</v>
      </c>
      <c r="X13" s="23">
        <v>13</v>
      </c>
      <c r="Y13" s="23">
        <v>23</v>
      </c>
      <c r="Z13" s="23">
        <v>0.3</v>
      </c>
      <c r="AA13" s="23">
        <v>0</v>
      </c>
      <c r="AB13" s="23">
        <v>50</v>
      </c>
      <c r="AC13" s="23">
        <v>8</v>
      </c>
      <c r="AD13" s="23">
        <v>0.2</v>
      </c>
      <c r="AE13" s="23">
        <v>0.04</v>
      </c>
      <c r="AF13" s="23">
        <v>0.03</v>
      </c>
      <c r="AG13" s="23">
        <v>0.2</v>
      </c>
      <c r="AH13" s="23">
        <v>0.3</v>
      </c>
      <c r="AI13" s="23">
        <v>60</v>
      </c>
      <c r="AJ13" s="20">
        <v>0</v>
      </c>
      <c r="AK13" s="20">
        <v>35</v>
      </c>
      <c r="AL13" s="20">
        <v>27</v>
      </c>
      <c r="AM13" s="20">
        <v>20</v>
      </c>
      <c r="AN13" s="20">
        <v>36</v>
      </c>
      <c r="AO13" s="20">
        <v>13</v>
      </c>
      <c r="AP13" s="20">
        <v>13</v>
      </c>
      <c r="AQ13" s="20">
        <v>6</v>
      </c>
      <c r="AR13" s="20">
        <v>27</v>
      </c>
      <c r="AS13" s="20">
        <v>43</v>
      </c>
      <c r="AT13" s="20">
        <v>56</v>
      </c>
      <c r="AU13" s="20">
        <v>99</v>
      </c>
      <c r="AV13" s="20">
        <v>15</v>
      </c>
      <c r="AW13" s="20">
        <v>82</v>
      </c>
      <c r="AX13" s="20">
        <v>82</v>
      </c>
      <c r="AY13" s="20">
        <v>0</v>
      </c>
      <c r="AZ13" s="20">
        <v>40</v>
      </c>
      <c r="BA13" s="20">
        <v>28</v>
      </c>
      <c r="BB13" s="20">
        <v>14</v>
      </c>
      <c r="BC13" s="20">
        <v>9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86.8</v>
      </c>
      <c r="CC13" s="24"/>
      <c r="CD13" s="24"/>
      <c r="CE13" s="20">
        <v>8.33</v>
      </c>
      <c r="CF13" s="20"/>
      <c r="CG13" s="20">
        <v>4</v>
      </c>
      <c r="CH13" s="20">
        <v>4</v>
      </c>
      <c r="CI13" s="20">
        <v>4</v>
      </c>
      <c r="CJ13" s="20">
        <v>400</v>
      </c>
      <c r="CK13" s="20">
        <v>164</v>
      </c>
      <c r="CL13" s="20">
        <v>282</v>
      </c>
      <c r="CM13" s="20">
        <v>93.6</v>
      </c>
      <c r="CN13" s="20">
        <v>93.6</v>
      </c>
      <c r="CO13" s="20">
        <v>93.6</v>
      </c>
      <c r="CP13" s="20">
        <v>0</v>
      </c>
      <c r="CQ13" s="20">
        <v>0</v>
      </c>
      <c r="CR13" s="28"/>
    </row>
    <row r="14" spans="1:96" s="26" customFormat="1" ht="47.25" x14ac:dyDescent="0.25">
      <c r="A14" s="21" t="str">
        <f>"8/4"</f>
        <v>8/4</v>
      </c>
      <c r="B14" s="27" t="s">
        <v>277</v>
      </c>
      <c r="C14" s="23" t="str">
        <f>"200"</f>
        <v>200</v>
      </c>
      <c r="D14" s="23">
        <v>4.34</v>
      </c>
      <c r="E14" s="23">
        <v>0</v>
      </c>
      <c r="F14" s="23">
        <v>7.08</v>
      </c>
      <c r="G14" s="23">
        <v>7.08</v>
      </c>
      <c r="H14" s="23">
        <v>26.94</v>
      </c>
      <c r="I14" s="23">
        <v>185.95109599999998</v>
      </c>
      <c r="J14" s="23">
        <v>1.1299999999999999</v>
      </c>
      <c r="K14" s="23">
        <v>3.25</v>
      </c>
      <c r="L14" s="23">
        <v>0</v>
      </c>
      <c r="M14" s="23">
        <v>0</v>
      </c>
      <c r="N14" s="23">
        <v>4.34</v>
      </c>
      <c r="O14" s="23">
        <v>20.55</v>
      </c>
      <c r="P14" s="23">
        <v>2.0499999999999998</v>
      </c>
      <c r="Q14" s="23">
        <v>0</v>
      </c>
      <c r="R14" s="23">
        <v>0</v>
      </c>
      <c r="S14" s="23">
        <v>0</v>
      </c>
      <c r="T14" s="23">
        <v>1.1200000000000001</v>
      </c>
      <c r="U14" s="23">
        <v>198.78</v>
      </c>
      <c r="V14" s="23">
        <v>117.78</v>
      </c>
      <c r="W14" s="23">
        <v>20.059999999999999</v>
      </c>
      <c r="X14" s="23">
        <v>44.22</v>
      </c>
      <c r="Y14" s="23">
        <v>110.26</v>
      </c>
      <c r="Z14" s="23">
        <v>1.28</v>
      </c>
      <c r="AA14" s="23">
        <v>0</v>
      </c>
      <c r="AB14" s="23">
        <v>0</v>
      </c>
      <c r="AC14" s="23">
        <v>0</v>
      </c>
      <c r="AD14" s="23">
        <v>2.78</v>
      </c>
      <c r="AE14" s="23">
        <v>0.14000000000000001</v>
      </c>
      <c r="AF14" s="23">
        <v>0.03</v>
      </c>
      <c r="AG14" s="23">
        <v>0.31</v>
      </c>
      <c r="AH14" s="23">
        <v>1.66</v>
      </c>
      <c r="AI14" s="23">
        <v>0</v>
      </c>
      <c r="AJ14" s="20">
        <v>0</v>
      </c>
      <c r="AK14" s="20">
        <v>197.57</v>
      </c>
      <c r="AL14" s="20">
        <v>140.41</v>
      </c>
      <c r="AM14" s="20">
        <v>224.03</v>
      </c>
      <c r="AN14" s="20">
        <v>148.18</v>
      </c>
      <c r="AO14" s="20">
        <v>43.04</v>
      </c>
      <c r="AP14" s="20">
        <v>134.06</v>
      </c>
      <c r="AQ14" s="20">
        <v>68.8</v>
      </c>
      <c r="AR14" s="20">
        <v>189.45</v>
      </c>
      <c r="AS14" s="20">
        <v>171.46</v>
      </c>
      <c r="AT14" s="20">
        <v>259.66000000000003</v>
      </c>
      <c r="AU14" s="20">
        <v>323.16000000000003</v>
      </c>
      <c r="AV14" s="20">
        <v>86.08</v>
      </c>
      <c r="AW14" s="20">
        <v>359.5</v>
      </c>
      <c r="AX14" s="20">
        <v>687.25</v>
      </c>
      <c r="AY14" s="20">
        <v>0</v>
      </c>
      <c r="AZ14" s="20">
        <v>226.14</v>
      </c>
      <c r="BA14" s="20">
        <v>181.34</v>
      </c>
      <c r="BB14" s="20">
        <v>156.29</v>
      </c>
      <c r="BC14" s="20">
        <v>99.49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0.01</v>
      </c>
      <c r="BJ14" s="20">
        <v>0</v>
      </c>
      <c r="BK14" s="20">
        <v>0.77</v>
      </c>
      <c r="BL14" s="20">
        <v>0</v>
      </c>
      <c r="BM14" s="20">
        <v>0.22</v>
      </c>
      <c r="BN14" s="20">
        <v>0.01</v>
      </c>
      <c r="BO14" s="20">
        <v>0.03</v>
      </c>
      <c r="BP14" s="20">
        <v>0</v>
      </c>
      <c r="BQ14" s="20">
        <v>0</v>
      </c>
      <c r="BR14" s="20">
        <v>0</v>
      </c>
      <c r="BS14" s="20">
        <v>1.92</v>
      </c>
      <c r="BT14" s="20">
        <v>0</v>
      </c>
      <c r="BU14" s="20">
        <v>0</v>
      </c>
      <c r="BV14" s="20">
        <v>3.7</v>
      </c>
      <c r="BW14" s="20">
        <v>0.02</v>
      </c>
      <c r="BX14" s="20">
        <v>0</v>
      </c>
      <c r="BY14" s="20">
        <v>0</v>
      </c>
      <c r="BZ14" s="20">
        <v>0</v>
      </c>
      <c r="CA14" s="20">
        <v>0</v>
      </c>
      <c r="CB14" s="20">
        <v>184.33</v>
      </c>
      <c r="CC14" s="24"/>
      <c r="CD14" s="24"/>
      <c r="CE14" s="20">
        <v>0</v>
      </c>
      <c r="CF14" s="20"/>
      <c r="CG14" s="20">
        <v>33</v>
      </c>
      <c r="CH14" s="20">
        <v>16</v>
      </c>
      <c r="CI14" s="20">
        <v>24.5</v>
      </c>
      <c r="CJ14" s="20">
        <v>1919.08</v>
      </c>
      <c r="CK14" s="20">
        <v>924.58</v>
      </c>
      <c r="CL14" s="20">
        <v>1421.83</v>
      </c>
      <c r="CM14" s="20">
        <v>35.130000000000003</v>
      </c>
      <c r="CN14" s="20">
        <v>22.26</v>
      </c>
      <c r="CO14" s="20">
        <v>28.7</v>
      </c>
      <c r="CP14" s="20">
        <v>4</v>
      </c>
      <c r="CQ14" s="20">
        <v>0.5</v>
      </c>
      <c r="CR14" s="28"/>
    </row>
    <row r="15" spans="1:96" s="20" customFormat="1" ht="31.5" x14ac:dyDescent="0.25">
      <c r="A15" s="21" t="str">
        <f>"11/12"</f>
        <v>11/12</v>
      </c>
      <c r="B15" s="27" t="s">
        <v>270</v>
      </c>
      <c r="C15" s="23" t="str">
        <f>"70"</f>
        <v>70</v>
      </c>
      <c r="D15" s="23">
        <v>4.8600000000000003</v>
      </c>
      <c r="E15" s="23">
        <v>0.76</v>
      </c>
      <c r="F15" s="23">
        <v>6.07</v>
      </c>
      <c r="G15" s="23">
        <v>6.36</v>
      </c>
      <c r="H15" s="23">
        <v>39.64</v>
      </c>
      <c r="I15" s="23">
        <v>229.95637466666665</v>
      </c>
      <c r="J15" s="23">
        <v>0.95</v>
      </c>
      <c r="K15" s="23">
        <v>3.79</v>
      </c>
      <c r="L15" s="23">
        <v>0</v>
      </c>
      <c r="M15" s="23">
        <v>0</v>
      </c>
      <c r="N15" s="23">
        <v>13.11</v>
      </c>
      <c r="O15" s="23">
        <v>25.23</v>
      </c>
      <c r="P15" s="23">
        <v>1.3</v>
      </c>
      <c r="Q15" s="23">
        <v>0</v>
      </c>
      <c r="R15" s="23">
        <v>0</v>
      </c>
      <c r="S15" s="23">
        <v>0</v>
      </c>
      <c r="T15" s="23">
        <v>0.74</v>
      </c>
      <c r="U15" s="23">
        <v>188.3</v>
      </c>
      <c r="V15" s="23">
        <v>52.72</v>
      </c>
      <c r="W15" s="23">
        <v>10.53</v>
      </c>
      <c r="X15" s="23">
        <v>6.5</v>
      </c>
      <c r="Y15" s="23">
        <v>39.81</v>
      </c>
      <c r="Z15" s="23">
        <v>0.56999999999999995</v>
      </c>
      <c r="AA15" s="23">
        <v>6.33</v>
      </c>
      <c r="AB15" s="23">
        <v>1.96</v>
      </c>
      <c r="AC15" s="23">
        <v>10.97</v>
      </c>
      <c r="AD15" s="23">
        <v>3.22</v>
      </c>
      <c r="AE15" s="23">
        <v>0.05</v>
      </c>
      <c r="AF15" s="23">
        <v>0.03</v>
      </c>
      <c r="AG15" s="23">
        <v>0.42</v>
      </c>
      <c r="AH15" s="23">
        <v>1.47</v>
      </c>
      <c r="AI15" s="23">
        <v>0</v>
      </c>
      <c r="AJ15" s="20">
        <v>0</v>
      </c>
      <c r="AK15" s="20">
        <v>224.01</v>
      </c>
      <c r="AL15" s="20">
        <v>198.13</v>
      </c>
      <c r="AM15" s="20">
        <v>369.03</v>
      </c>
      <c r="AN15" s="20">
        <v>148.94999999999999</v>
      </c>
      <c r="AO15" s="20">
        <v>80.650000000000006</v>
      </c>
      <c r="AP15" s="20">
        <v>152.21</v>
      </c>
      <c r="AQ15" s="20">
        <v>48.71</v>
      </c>
      <c r="AR15" s="20">
        <v>225.75</v>
      </c>
      <c r="AS15" s="20">
        <v>166.56</v>
      </c>
      <c r="AT15" s="20">
        <v>195.62</v>
      </c>
      <c r="AU15" s="20">
        <v>198.56</v>
      </c>
      <c r="AV15" s="20">
        <v>97.69</v>
      </c>
      <c r="AW15" s="20">
        <v>161.12</v>
      </c>
      <c r="AX15" s="20">
        <v>1286.56</v>
      </c>
      <c r="AY15" s="20">
        <v>4.38</v>
      </c>
      <c r="AZ15" s="20">
        <v>396.94</v>
      </c>
      <c r="BA15" s="20">
        <v>237.21</v>
      </c>
      <c r="BB15" s="20">
        <v>121.89</v>
      </c>
      <c r="BC15" s="20">
        <v>91.26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0.37</v>
      </c>
      <c r="BL15" s="20">
        <v>0</v>
      </c>
      <c r="BM15" s="20">
        <v>0.21</v>
      </c>
      <c r="BN15" s="20">
        <v>0.02</v>
      </c>
      <c r="BO15" s="20">
        <v>0.04</v>
      </c>
      <c r="BP15" s="20">
        <v>0</v>
      </c>
      <c r="BQ15" s="20">
        <v>0</v>
      </c>
      <c r="BR15" s="20">
        <v>0</v>
      </c>
      <c r="BS15" s="20">
        <v>1.25</v>
      </c>
      <c r="BT15" s="20">
        <v>0</v>
      </c>
      <c r="BU15" s="20">
        <v>0</v>
      </c>
      <c r="BV15" s="20">
        <v>3.64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28.85</v>
      </c>
      <c r="CC15" s="24"/>
      <c r="CD15" s="24"/>
      <c r="CE15" s="20">
        <v>6.66</v>
      </c>
      <c r="CG15" s="20">
        <v>11.88</v>
      </c>
      <c r="CH15" s="20">
        <v>6.46</v>
      </c>
      <c r="CI15" s="20">
        <v>9.17</v>
      </c>
      <c r="CJ15" s="20">
        <v>634.69000000000005</v>
      </c>
      <c r="CK15" s="20">
        <v>243.01</v>
      </c>
      <c r="CL15" s="20">
        <v>438.85</v>
      </c>
      <c r="CM15" s="20">
        <v>5.09</v>
      </c>
      <c r="CN15" s="20">
        <v>3.21</v>
      </c>
      <c r="CO15" s="20">
        <v>4.3899999999999997</v>
      </c>
      <c r="CP15" s="20">
        <v>14</v>
      </c>
      <c r="CQ15" s="20">
        <v>0.47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11.54</v>
      </c>
      <c r="E16" s="33">
        <v>0.76</v>
      </c>
      <c r="F16" s="33">
        <v>13.51</v>
      </c>
      <c r="G16" s="33">
        <v>13.8</v>
      </c>
      <c r="H16" s="33">
        <v>91.33</v>
      </c>
      <c r="I16" s="33">
        <v>525.70000000000005</v>
      </c>
      <c r="J16" s="33">
        <v>2.08</v>
      </c>
      <c r="K16" s="33">
        <v>7.04</v>
      </c>
      <c r="L16" s="33">
        <v>0</v>
      </c>
      <c r="M16" s="33">
        <v>0</v>
      </c>
      <c r="N16" s="33">
        <v>30.7</v>
      </c>
      <c r="O16" s="33">
        <v>54.9</v>
      </c>
      <c r="P16" s="33">
        <v>5.73</v>
      </c>
      <c r="Q16" s="33">
        <v>0</v>
      </c>
      <c r="R16" s="33">
        <v>0</v>
      </c>
      <c r="S16" s="33">
        <v>1.58</v>
      </c>
      <c r="T16" s="33">
        <v>2.76</v>
      </c>
      <c r="U16" s="33">
        <v>400.66</v>
      </c>
      <c r="V16" s="33">
        <v>375.51</v>
      </c>
      <c r="W16" s="33">
        <v>66.62</v>
      </c>
      <c r="X16" s="33">
        <v>64.28</v>
      </c>
      <c r="Y16" s="33">
        <v>174.06</v>
      </c>
      <c r="Z16" s="33">
        <v>2.19</v>
      </c>
      <c r="AA16" s="33">
        <v>6.33</v>
      </c>
      <c r="AB16" s="33">
        <v>52.4</v>
      </c>
      <c r="AC16" s="33">
        <v>19.059999999999999</v>
      </c>
      <c r="AD16" s="33">
        <v>6.21</v>
      </c>
      <c r="AE16" s="33">
        <v>0.23</v>
      </c>
      <c r="AF16" s="33">
        <v>0.09</v>
      </c>
      <c r="AG16" s="33">
        <v>0.93</v>
      </c>
      <c r="AH16" s="33">
        <v>3.43</v>
      </c>
      <c r="AI16" s="33">
        <v>60.78</v>
      </c>
      <c r="AJ16" s="34">
        <v>0</v>
      </c>
      <c r="AK16" s="34">
        <v>521.1</v>
      </c>
      <c r="AL16" s="34">
        <v>432.78</v>
      </c>
      <c r="AM16" s="34">
        <v>715.47</v>
      </c>
      <c r="AN16" s="34">
        <v>368.03</v>
      </c>
      <c r="AO16" s="34">
        <v>156.99</v>
      </c>
      <c r="AP16" s="34">
        <v>340.49</v>
      </c>
      <c r="AQ16" s="34">
        <v>138.65</v>
      </c>
      <c r="AR16" s="34">
        <v>516.12</v>
      </c>
      <c r="AS16" s="34">
        <v>425.91</v>
      </c>
      <c r="AT16" s="34">
        <v>573.91999999999996</v>
      </c>
      <c r="AU16" s="34">
        <v>672.4</v>
      </c>
      <c r="AV16" s="34">
        <v>226.78</v>
      </c>
      <c r="AW16" s="34">
        <v>650.65</v>
      </c>
      <c r="AX16" s="34">
        <v>2457.41</v>
      </c>
      <c r="AY16" s="34">
        <v>4.38</v>
      </c>
      <c r="AZ16" s="34">
        <v>793.93</v>
      </c>
      <c r="BA16" s="34">
        <v>503.45</v>
      </c>
      <c r="BB16" s="34">
        <v>329.94</v>
      </c>
      <c r="BC16" s="34">
        <v>229.68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0.01</v>
      </c>
      <c r="BJ16" s="34">
        <v>0</v>
      </c>
      <c r="BK16" s="34">
        <v>1.1499999999999999</v>
      </c>
      <c r="BL16" s="34">
        <v>0</v>
      </c>
      <c r="BM16" s="34">
        <v>0.44</v>
      </c>
      <c r="BN16" s="34">
        <v>0.03</v>
      </c>
      <c r="BO16" s="34">
        <v>7.0000000000000007E-2</v>
      </c>
      <c r="BP16" s="34">
        <v>0</v>
      </c>
      <c r="BQ16" s="34">
        <v>0</v>
      </c>
      <c r="BR16" s="34">
        <v>0.01</v>
      </c>
      <c r="BS16" s="34">
        <v>3.18</v>
      </c>
      <c r="BT16" s="34">
        <v>0</v>
      </c>
      <c r="BU16" s="34">
        <v>0</v>
      </c>
      <c r="BV16" s="34">
        <v>7.39</v>
      </c>
      <c r="BW16" s="34">
        <v>0.03</v>
      </c>
      <c r="BX16" s="34">
        <v>0</v>
      </c>
      <c r="BY16" s="34">
        <v>0</v>
      </c>
      <c r="BZ16" s="34">
        <v>0</v>
      </c>
      <c r="CA16" s="34">
        <v>0</v>
      </c>
      <c r="CB16" s="34">
        <v>507.24</v>
      </c>
      <c r="CC16" s="25"/>
      <c r="CD16" s="25">
        <f>$I$16/$I$26*100</f>
        <v>36.28369890810707</v>
      </c>
      <c r="CE16" s="34">
        <v>15.07</v>
      </c>
      <c r="CF16" s="34"/>
      <c r="CG16" s="34">
        <v>53.08</v>
      </c>
      <c r="CH16" s="34">
        <v>30.51</v>
      </c>
      <c r="CI16" s="34">
        <v>41.8</v>
      </c>
      <c r="CJ16" s="34">
        <v>7207.88</v>
      </c>
      <c r="CK16" s="34">
        <v>2977.42</v>
      </c>
      <c r="CL16" s="34">
        <v>5092.6499999999996</v>
      </c>
      <c r="CM16" s="34">
        <v>208.27</v>
      </c>
      <c r="CN16" s="34">
        <v>175.65</v>
      </c>
      <c r="CO16" s="34">
        <v>192.19</v>
      </c>
      <c r="CP16" s="34">
        <v>22.88</v>
      </c>
      <c r="CQ16" s="34">
        <v>0.97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63" x14ac:dyDescent="0.25">
      <c r="A18" s="21" t="str">
        <f>"38/1"</f>
        <v>38/1</v>
      </c>
      <c r="B18" s="27" t="s">
        <v>201</v>
      </c>
      <c r="C18" s="23" t="str">
        <f>"100"</f>
        <v>100</v>
      </c>
      <c r="D18" s="23">
        <v>1.34</v>
      </c>
      <c r="E18" s="23">
        <v>0</v>
      </c>
      <c r="F18" s="23">
        <v>5.95</v>
      </c>
      <c r="G18" s="23">
        <v>5.95</v>
      </c>
      <c r="H18" s="23">
        <v>19.82</v>
      </c>
      <c r="I18" s="23">
        <v>130.64302776</v>
      </c>
      <c r="J18" s="23">
        <v>0.75</v>
      </c>
      <c r="K18" s="23">
        <v>3.9</v>
      </c>
      <c r="L18" s="23">
        <v>0</v>
      </c>
      <c r="M18" s="23">
        <v>0</v>
      </c>
      <c r="N18" s="23">
        <v>17.600000000000001</v>
      </c>
      <c r="O18" s="23">
        <v>7.0000000000000007E-2</v>
      </c>
      <c r="P18" s="23">
        <v>2.14</v>
      </c>
      <c r="Q18" s="23">
        <v>0</v>
      </c>
      <c r="R18" s="23">
        <v>0</v>
      </c>
      <c r="S18" s="23">
        <v>0.08</v>
      </c>
      <c r="T18" s="23">
        <v>1.62</v>
      </c>
      <c r="U18" s="23">
        <v>217.49</v>
      </c>
      <c r="V18" s="23">
        <v>185.57</v>
      </c>
      <c r="W18" s="23">
        <v>28.74</v>
      </c>
      <c r="X18" s="23">
        <v>16.04</v>
      </c>
      <c r="Y18" s="23">
        <v>31.62</v>
      </c>
      <c r="Z18" s="23">
        <v>1.04</v>
      </c>
      <c r="AA18" s="23">
        <v>0</v>
      </c>
      <c r="AB18" s="23">
        <v>6.84</v>
      </c>
      <c r="AC18" s="23">
        <v>1.64</v>
      </c>
      <c r="AD18" s="23">
        <v>2.72</v>
      </c>
      <c r="AE18" s="23">
        <v>0.01</v>
      </c>
      <c r="AF18" s="23">
        <v>0.03</v>
      </c>
      <c r="AG18" s="23">
        <v>0.12</v>
      </c>
      <c r="AH18" s="23">
        <v>0.33</v>
      </c>
      <c r="AI18" s="23">
        <v>1.61</v>
      </c>
      <c r="AJ18" s="20">
        <v>0</v>
      </c>
      <c r="AK18" s="20">
        <v>40.51</v>
      </c>
      <c r="AL18" s="20">
        <v>45.86</v>
      </c>
      <c r="AM18" s="20">
        <v>51.21</v>
      </c>
      <c r="AN18" s="20">
        <v>70.319999999999993</v>
      </c>
      <c r="AO18" s="20">
        <v>15.29</v>
      </c>
      <c r="AP18" s="20">
        <v>40.51</v>
      </c>
      <c r="AQ18" s="20">
        <v>9.94</v>
      </c>
      <c r="AR18" s="20">
        <v>34.4</v>
      </c>
      <c r="AS18" s="20">
        <v>30.57</v>
      </c>
      <c r="AT18" s="20">
        <v>55.8</v>
      </c>
      <c r="AU18" s="20">
        <v>250.71</v>
      </c>
      <c r="AV18" s="20">
        <v>10.7</v>
      </c>
      <c r="AW18" s="20">
        <v>29.05</v>
      </c>
      <c r="AX18" s="20">
        <v>209.43</v>
      </c>
      <c r="AY18" s="20">
        <v>0</v>
      </c>
      <c r="AZ18" s="20">
        <v>35.92</v>
      </c>
      <c r="BA18" s="20">
        <v>48.15</v>
      </c>
      <c r="BB18" s="20">
        <v>38.22</v>
      </c>
      <c r="BC18" s="20">
        <v>11.47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0.36</v>
      </c>
      <c r="BL18" s="20">
        <v>0</v>
      </c>
      <c r="BM18" s="20">
        <v>0.24</v>
      </c>
      <c r="BN18" s="20">
        <v>0.02</v>
      </c>
      <c r="BO18" s="20">
        <v>0.04</v>
      </c>
      <c r="BP18" s="20">
        <v>0</v>
      </c>
      <c r="BQ18" s="20">
        <v>0</v>
      </c>
      <c r="BR18" s="20">
        <v>0</v>
      </c>
      <c r="BS18" s="20">
        <v>1.39</v>
      </c>
      <c r="BT18" s="20">
        <v>0</v>
      </c>
      <c r="BU18" s="20">
        <v>0</v>
      </c>
      <c r="BV18" s="20">
        <v>3.47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72.709999999999994</v>
      </c>
      <c r="CC18" s="24"/>
      <c r="CD18" s="24"/>
      <c r="CE18" s="20">
        <v>1.1399999999999999</v>
      </c>
      <c r="CF18" s="20"/>
      <c r="CG18" s="20">
        <v>40.44</v>
      </c>
      <c r="CH18" s="20">
        <v>24.18</v>
      </c>
      <c r="CI18" s="20">
        <v>32.31</v>
      </c>
      <c r="CJ18" s="20">
        <v>1164.02</v>
      </c>
      <c r="CK18" s="20">
        <v>286.19</v>
      </c>
      <c r="CL18" s="20">
        <v>725.11</v>
      </c>
      <c r="CM18" s="20">
        <v>6.3</v>
      </c>
      <c r="CN18" s="20">
        <v>4.3099999999999996</v>
      </c>
      <c r="CO18" s="20">
        <v>5.31</v>
      </c>
      <c r="CP18" s="20">
        <v>5</v>
      </c>
      <c r="CQ18" s="20">
        <v>0.5</v>
      </c>
      <c r="CR18" s="28"/>
    </row>
    <row r="19" spans="1:96" s="26" customFormat="1" ht="31.5" x14ac:dyDescent="0.25">
      <c r="A19" s="21" t="str">
        <f>"5/9"</f>
        <v>5/9</v>
      </c>
      <c r="B19" s="27" t="s">
        <v>108</v>
      </c>
      <c r="C19" s="23" t="str">
        <f>"120"</f>
        <v>120</v>
      </c>
      <c r="D19" s="23">
        <v>16.97</v>
      </c>
      <c r="E19" s="23">
        <v>15.35</v>
      </c>
      <c r="F19" s="23">
        <v>14.2</v>
      </c>
      <c r="G19" s="23">
        <v>1.95</v>
      </c>
      <c r="H19" s="23">
        <v>9.73</v>
      </c>
      <c r="I19" s="23">
        <v>235.20025200000003</v>
      </c>
      <c r="J19" s="23">
        <v>4.22</v>
      </c>
      <c r="K19" s="23">
        <v>1.56</v>
      </c>
      <c r="L19" s="23">
        <v>0</v>
      </c>
      <c r="M19" s="23">
        <v>0</v>
      </c>
      <c r="N19" s="23">
        <v>0.22</v>
      </c>
      <c r="O19" s="23">
        <v>9.34</v>
      </c>
      <c r="P19" s="23">
        <v>0.18</v>
      </c>
      <c r="Q19" s="23">
        <v>0</v>
      </c>
      <c r="R19" s="23">
        <v>0</v>
      </c>
      <c r="S19" s="23">
        <v>0</v>
      </c>
      <c r="T19" s="23">
        <v>1.61</v>
      </c>
      <c r="U19" s="23">
        <v>250.38</v>
      </c>
      <c r="V19" s="23">
        <v>151.44999999999999</v>
      </c>
      <c r="W19" s="23">
        <v>15.55</v>
      </c>
      <c r="X19" s="23">
        <v>15.2</v>
      </c>
      <c r="Y19" s="23">
        <v>128.47</v>
      </c>
      <c r="Z19" s="23">
        <v>1.42</v>
      </c>
      <c r="AA19" s="23">
        <v>49.73</v>
      </c>
      <c r="AB19" s="23">
        <v>8.8800000000000008</v>
      </c>
      <c r="AC19" s="23">
        <v>63.94</v>
      </c>
      <c r="AD19" s="23">
        <v>1.57</v>
      </c>
      <c r="AE19" s="23">
        <v>0.06</v>
      </c>
      <c r="AF19" s="23">
        <v>0.12</v>
      </c>
      <c r="AG19" s="23">
        <v>6.21</v>
      </c>
      <c r="AH19" s="23">
        <v>11.24</v>
      </c>
      <c r="AI19" s="23">
        <v>0.32</v>
      </c>
      <c r="AJ19" s="20">
        <v>0</v>
      </c>
      <c r="AK19" s="20">
        <v>815.7</v>
      </c>
      <c r="AL19" s="20">
        <v>660.84</v>
      </c>
      <c r="AM19" s="20">
        <v>1314.61</v>
      </c>
      <c r="AN19" s="20">
        <v>1373.88</v>
      </c>
      <c r="AO19" s="20">
        <v>421.36</v>
      </c>
      <c r="AP19" s="20">
        <v>769.55</v>
      </c>
      <c r="AQ19" s="20">
        <v>264.63</v>
      </c>
      <c r="AR19" s="20">
        <v>712.09</v>
      </c>
      <c r="AS19" s="20">
        <v>1026.8</v>
      </c>
      <c r="AT19" s="20">
        <v>1105</v>
      </c>
      <c r="AU19" s="20">
        <v>1435.43</v>
      </c>
      <c r="AV19" s="20">
        <v>442.23</v>
      </c>
      <c r="AW19" s="20">
        <v>1215.97</v>
      </c>
      <c r="AX19" s="20">
        <v>2659.83</v>
      </c>
      <c r="AY19" s="20">
        <v>127.38</v>
      </c>
      <c r="AZ19" s="20">
        <v>895.52</v>
      </c>
      <c r="BA19" s="20">
        <v>795.91</v>
      </c>
      <c r="BB19" s="20">
        <v>584.30999999999995</v>
      </c>
      <c r="BC19" s="20">
        <v>223.58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0.13</v>
      </c>
      <c r="BL19" s="20">
        <v>0</v>
      </c>
      <c r="BM19" s="20">
        <v>0.08</v>
      </c>
      <c r="BN19" s="20">
        <v>0.01</v>
      </c>
      <c r="BO19" s="20">
        <v>0.01</v>
      </c>
      <c r="BP19" s="20">
        <v>0</v>
      </c>
      <c r="BQ19" s="20">
        <v>0</v>
      </c>
      <c r="BR19" s="20">
        <v>0</v>
      </c>
      <c r="BS19" s="20">
        <v>0.44</v>
      </c>
      <c r="BT19" s="20">
        <v>0</v>
      </c>
      <c r="BU19" s="20">
        <v>0</v>
      </c>
      <c r="BV19" s="20">
        <v>1.1200000000000001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92.36</v>
      </c>
      <c r="CC19" s="24"/>
      <c r="CD19" s="24"/>
      <c r="CE19" s="20">
        <v>51.21</v>
      </c>
      <c r="CF19" s="20"/>
      <c r="CG19" s="20">
        <v>38.200000000000003</v>
      </c>
      <c r="CH19" s="20">
        <v>18.12</v>
      </c>
      <c r="CI19" s="20">
        <v>28.16</v>
      </c>
      <c r="CJ19" s="20">
        <v>4095.4</v>
      </c>
      <c r="CK19" s="20">
        <v>2487.4</v>
      </c>
      <c r="CL19" s="20">
        <v>3291.4</v>
      </c>
      <c r="CM19" s="20">
        <v>27.32</v>
      </c>
      <c r="CN19" s="20">
        <v>20.57</v>
      </c>
      <c r="CO19" s="20">
        <v>24.01</v>
      </c>
      <c r="CP19" s="20">
        <v>0</v>
      </c>
      <c r="CQ19" s="20">
        <v>0.6</v>
      </c>
      <c r="CR19" s="28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"50"</f>
        <v>50</v>
      </c>
      <c r="D20" s="23">
        <v>3.31</v>
      </c>
      <c r="E20" s="23">
        <v>0</v>
      </c>
      <c r="F20" s="23">
        <v>0.33</v>
      </c>
      <c r="G20" s="23">
        <v>0.33</v>
      </c>
      <c r="H20" s="23">
        <v>23.45</v>
      </c>
      <c r="I20" s="23">
        <v>111.95049999999999</v>
      </c>
      <c r="J20" s="23">
        <v>0</v>
      </c>
      <c r="K20" s="23">
        <v>0</v>
      </c>
      <c r="L20" s="23">
        <v>0</v>
      </c>
      <c r="M20" s="23">
        <v>0</v>
      </c>
      <c r="N20" s="23">
        <v>0.55000000000000004</v>
      </c>
      <c r="O20" s="23">
        <v>22.8</v>
      </c>
      <c r="P20" s="23">
        <v>0.1</v>
      </c>
      <c r="Q20" s="23">
        <v>0</v>
      </c>
      <c r="R20" s="23">
        <v>0</v>
      </c>
      <c r="S20" s="23">
        <v>0</v>
      </c>
      <c r="T20" s="23">
        <v>0.9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159.65</v>
      </c>
      <c r="AL20" s="20">
        <v>166.17</v>
      </c>
      <c r="AM20" s="20">
        <v>254.48</v>
      </c>
      <c r="AN20" s="20">
        <v>84.39</v>
      </c>
      <c r="AO20" s="20">
        <v>50.03</v>
      </c>
      <c r="AP20" s="20">
        <v>100.05</v>
      </c>
      <c r="AQ20" s="20">
        <v>37.85</v>
      </c>
      <c r="AR20" s="20">
        <v>180.96</v>
      </c>
      <c r="AS20" s="20">
        <v>112.23</v>
      </c>
      <c r="AT20" s="20">
        <v>156.6</v>
      </c>
      <c r="AU20" s="20">
        <v>129.19999999999999</v>
      </c>
      <c r="AV20" s="20">
        <v>67.86</v>
      </c>
      <c r="AW20" s="20">
        <v>120.06</v>
      </c>
      <c r="AX20" s="20">
        <v>1003.98</v>
      </c>
      <c r="AY20" s="20">
        <v>0</v>
      </c>
      <c r="AZ20" s="20">
        <v>327.12</v>
      </c>
      <c r="BA20" s="20">
        <v>142.25</v>
      </c>
      <c r="BB20" s="20">
        <v>94.4</v>
      </c>
      <c r="BC20" s="20">
        <v>74.819999999999993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19.55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2850</v>
      </c>
      <c r="CK20" s="20">
        <v>1098</v>
      </c>
      <c r="CL20" s="20">
        <v>1974</v>
      </c>
      <c r="CM20" s="20">
        <v>22.8</v>
      </c>
      <c r="CN20" s="20">
        <v>22.8</v>
      </c>
      <c r="CO20" s="20">
        <v>22.8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"60"</f>
        <v>60</v>
      </c>
      <c r="D21" s="23">
        <v>3.96</v>
      </c>
      <c r="E21" s="23">
        <v>0</v>
      </c>
      <c r="F21" s="23">
        <v>0.72</v>
      </c>
      <c r="G21" s="23">
        <v>0.72</v>
      </c>
      <c r="H21" s="23">
        <v>25.02</v>
      </c>
      <c r="I21" s="23">
        <v>116.02799999999999</v>
      </c>
      <c r="J21" s="23">
        <v>0.12</v>
      </c>
      <c r="K21" s="23">
        <v>0</v>
      </c>
      <c r="L21" s="23">
        <v>0</v>
      </c>
      <c r="M21" s="23">
        <v>0</v>
      </c>
      <c r="N21" s="23">
        <v>0.72</v>
      </c>
      <c r="O21" s="23">
        <v>19.32</v>
      </c>
      <c r="P21" s="23">
        <v>4.9800000000000004</v>
      </c>
      <c r="Q21" s="23">
        <v>0</v>
      </c>
      <c r="R21" s="23">
        <v>0</v>
      </c>
      <c r="S21" s="23">
        <v>0.6</v>
      </c>
      <c r="T21" s="23">
        <v>1.5</v>
      </c>
      <c r="U21" s="23">
        <v>366</v>
      </c>
      <c r="V21" s="23">
        <v>147</v>
      </c>
      <c r="W21" s="23">
        <v>21</v>
      </c>
      <c r="X21" s="23">
        <v>28.2</v>
      </c>
      <c r="Y21" s="23">
        <v>94.8</v>
      </c>
      <c r="Z21" s="23">
        <v>2.34</v>
      </c>
      <c r="AA21" s="23">
        <v>0</v>
      </c>
      <c r="AB21" s="23">
        <v>3</v>
      </c>
      <c r="AC21" s="23">
        <v>0.6</v>
      </c>
      <c r="AD21" s="23">
        <v>0.84</v>
      </c>
      <c r="AE21" s="23">
        <v>0.11</v>
      </c>
      <c r="AF21" s="23">
        <v>0.05</v>
      </c>
      <c r="AG21" s="23">
        <v>0.42</v>
      </c>
      <c r="AH21" s="23">
        <v>1.2</v>
      </c>
      <c r="AI21" s="23">
        <v>0</v>
      </c>
      <c r="AJ21" s="20">
        <v>0</v>
      </c>
      <c r="AK21" s="20">
        <v>193.2</v>
      </c>
      <c r="AL21" s="20">
        <v>148.80000000000001</v>
      </c>
      <c r="AM21" s="20">
        <v>256.2</v>
      </c>
      <c r="AN21" s="20">
        <v>133.80000000000001</v>
      </c>
      <c r="AO21" s="20">
        <v>55.8</v>
      </c>
      <c r="AP21" s="20">
        <v>118.8</v>
      </c>
      <c r="AQ21" s="20">
        <v>48</v>
      </c>
      <c r="AR21" s="20">
        <v>222.6</v>
      </c>
      <c r="AS21" s="20">
        <v>178.2</v>
      </c>
      <c r="AT21" s="20">
        <v>174.6</v>
      </c>
      <c r="AU21" s="20">
        <v>278.39999999999998</v>
      </c>
      <c r="AV21" s="20">
        <v>74.400000000000006</v>
      </c>
      <c r="AW21" s="20">
        <v>186</v>
      </c>
      <c r="AX21" s="20">
        <v>935.4</v>
      </c>
      <c r="AY21" s="20">
        <v>0</v>
      </c>
      <c r="AZ21" s="20">
        <v>315.60000000000002</v>
      </c>
      <c r="BA21" s="20">
        <v>174.6</v>
      </c>
      <c r="BB21" s="20">
        <v>108</v>
      </c>
      <c r="BC21" s="20">
        <v>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0.08</v>
      </c>
      <c r="BL21" s="20">
        <v>0</v>
      </c>
      <c r="BM21" s="20">
        <v>0.01</v>
      </c>
      <c r="BN21" s="20">
        <v>0.01</v>
      </c>
      <c r="BO21" s="20">
        <v>0</v>
      </c>
      <c r="BP21" s="20">
        <v>0</v>
      </c>
      <c r="BQ21" s="20">
        <v>0</v>
      </c>
      <c r="BR21" s="20">
        <v>0.01</v>
      </c>
      <c r="BS21" s="20">
        <v>7.0000000000000007E-2</v>
      </c>
      <c r="BT21" s="20">
        <v>0</v>
      </c>
      <c r="BU21" s="20">
        <v>0</v>
      </c>
      <c r="BV21" s="20">
        <v>0.28999999999999998</v>
      </c>
      <c r="BW21" s="20">
        <v>0.05</v>
      </c>
      <c r="BX21" s="20">
        <v>0</v>
      </c>
      <c r="BY21" s="20">
        <v>0</v>
      </c>
      <c r="BZ21" s="20">
        <v>0</v>
      </c>
      <c r="CA21" s="20">
        <v>0</v>
      </c>
      <c r="CB21" s="20">
        <v>28.2</v>
      </c>
      <c r="CC21" s="24"/>
      <c r="CD21" s="24"/>
      <c r="CE21" s="20">
        <v>0.5</v>
      </c>
      <c r="CF21" s="20"/>
      <c r="CG21" s="20">
        <v>15</v>
      </c>
      <c r="CH21" s="20">
        <v>15</v>
      </c>
      <c r="CI21" s="20">
        <v>15</v>
      </c>
      <c r="CJ21" s="20">
        <v>2850</v>
      </c>
      <c r="CK21" s="20">
        <v>1098</v>
      </c>
      <c r="CL21" s="20">
        <v>1974</v>
      </c>
      <c r="CM21" s="20">
        <v>28.5</v>
      </c>
      <c r="CN21" s="20">
        <v>23.7</v>
      </c>
      <c r="CO21" s="20">
        <v>26.1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"150"</f>
        <v>150</v>
      </c>
      <c r="D22" s="23">
        <v>5.27</v>
      </c>
      <c r="E22" s="23">
        <v>0</v>
      </c>
      <c r="F22" s="23">
        <v>3.88</v>
      </c>
      <c r="G22" s="23">
        <v>4.41</v>
      </c>
      <c r="H22" s="23">
        <v>34.06</v>
      </c>
      <c r="I22" s="23">
        <v>191.79659699999999</v>
      </c>
      <c r="J22" s="23">
        <v>0.56999999999999995</v>
      </c>
      <c r="K22" s="23">
        <v>2.44</v>
      </c>
      <c r="L22" s="23">
        <v>0</v>
      </c>
      <c r="M22" s="23">
        <v>0</v>
      </c>
      <c r="N22" s="23">
        <v>0.93</v>
      </c>
      <c r="O22" s="23">
        <v>31.42</v>
      </c>
      <c r="P22" s="23">
        <v>1.72</v>
      </c>
      <c r="Q22" s="23">
        <v>0</v>
      </c>
      <c r="R22" s="23">
        <v>0</v>
      </c>
      <c r="S22" s="23">
        <v>0</v>
      </c>
      <c r="T22" s="23">
        <v>0.63</v>
      </c>
      <c r="U22" s="23">
        <v>146.69</v>
      </c>
      <c r="V22" s="23">
        <v>55.23</v>
      </c>
      <c r="W22" s="23">
        <v>9.74</v>
      </c>
      <c r="X22" s="23">
        <v>7.17</v>
      </c>
      <c r="Y22" s="23">
        <v>38.909999999999997</v>
      </c>
      <c r="Z22" s="23">
        <v>0.72</v>
      </c>
      <c r="AA22" s="23">
        <v>0</v>
      </c>
      <c r="AB22" s="23">
        <v>0</v>
      </c>
      <c r="AC22" s="23">
        <v>0</v>
      </c>
      <c r="AD22" s="23">
        <v>2.42</v>
      </c>
      <c r="AE22" s="23">
        <v>0.06</v>
      </c>
      <c r="AF22" s="23">
        <v>0.02</v>
      </c>
      <c r="AG22" s="23">
        <v>0.49</v>
      </c>
      <c r="AH22" s="23">
        <v>1.48</v>
      </c>
      <c r="AI22" s="23">
        <v>0</v>
      </c>
      <c r="AJ22" s="20">
        <v>0</v>
      </c>
      <c r="AK22" s="20">
        <v>228.19</v>
      </c>
      <c r="AL22" s="20">
        <v>208.54</v>
      </c>
      <c r="AM22" s="20">
        <v>390.71</v>
      </c>
      <c r="AN22" s="20">
        <v>121.29</v>
      </c>
      <c r="AO22" s="20">
        <v>74.31</v>
      </c>
      <c r="AP22" s="20">
        <v>150.53</v>
      </c>
      <c r="AQ22" s="20">
        <v>48.42</v>
      </c>
      <c r="AR22" s="20">
        <v>242.58</v>
      </c>
      <c r="AS22" s="20">
        <v>160.12</v>
      </c>
      <c r="AT22" s="20">
        <v>193.68</v>
      </c>
      <c r="AU22" s="20">
        <v>164.91</v>
      </c>
      <c r="AV22" s="20">
        <v>96.84</v>
      </c>
      <c r="AW22" s="20">
        <v>169.71</v>
      </c>
      <c r="AX22" s="20">
        <v>1492.85</v>
      </c>
      <c r="AY22" s="20">
        <v>0</v>
      </c>
      <c r="AZ22" s="20">
        <v>470.29</v>
      </c>
      <c r="BA22" s="20">
        <v>242.58</v>
      </c>
      <c r="BB22" s="20">
        <v>121.29</v>
      </c>
      <c r="BC22" s="20">
        <v>96.84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0.28999999999999998</v>
      </c>
      <c r="BL22" s="20">
        <v>0</v>
      </c>
      <c r="BM22" s="20">
        <v>0.14000000000000001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0.79</v>
      </c>
      <c r="BT22" s="20">
        <v>0</v>
      </c>
      <c r="BU22" s="20">
        <v>0</v>
      </c>
      <c r="BV22" s="20">
        <v>2.42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6.63</v>
      </c>
      <c r="CC22" s="24"/>
      <c r="CD22" s="24"/>
      <c r="CE22" s="20">
        <v>0</v>
      </c>
      <c r="CF22" s="20"/>
      <c r="CG22" s="20">
        <v>21.02</v>
      </c>
      <c r="CH22" s="20">
        <v>11.02</v>
      </c>
      <c r="CI22" s="20">
        <v>16.02</v>
      </c>
      <c r="CJ22" s="20">
        <v>483.11</v>
      </c>
      <c r="CK22" s="20">
        <v>483.11</v>
      </c>
      <c r="CL22" s="20">
        <v>483.11</v>
      </c>
      <c r="CM22" s="20">
        <v>11.63</v>
      </c>
      <c r="CN22" s="20">
        <v>5.92</v>
      </c>
      <c r="CO22" s="20">
        <v>8.77</v>
      </c>
      <c r="CP22" s="20">
        <v>0</v>
      </c>
      <c r="CQ22" s="20">
        <v>0.38</v>
      </c>
      <c r="CR22" s="28"/>
    </row>
    <row r="23" spans="1:96" s="26" customFormat="1" ht="31.5" x14ac:dyDescent="0.25">
      <c r="A23" s="21" t="str">
        <f>"6/10"</f>
        <v>6/10</v>
      </c>
      <c r="B23" s="27" t="s">
        <v>204</v>
      </c>
      <c r="C23" s="23" t="str">
        <f>"200"</f>
        <v>200</v>
      </c>
      <c r="D23" s="23">
        <v>0.2</v>
      </c>
      <c r="E23" s="23">
        <v>0</v>
      </c>
      <c r="F23" s="23">
        <v>0.08</v>
      </c>
      <c r="G23" s="23">
        <v>0.08</v>
      </c>
      <c r="H23" s="23">
        <v>12.12</v>
      </c>
      <c r="I23" s="23">
        <v>47.29616</v>
      </c>
      <c r="J23" s="23">
        <v>0.02</v>
      </c>
      <c r="K23" s="23">
        <v>0</v>
      </c>
      <c r="L23" s="23">
        <v>0</v>
      </c>
      <c r="M23" s="23">
        <v>0</v>
      </c>
      <c r="N23" s="23">
        <v>11.21</v>
      </c>
      <c r="O23" s="23">
        <v>0</v>
      </c>
      <c r="P23" s="23">
        <v>0.91</v>
      </c>
      <c r="Q23" s="23">
        <v>0</v>
      </c>
      <c r="R23" s="23">
        <v>0</v>
      </c>
      <c r="S23" s="23">
        <v>0.46</v>
      </c>
      <c r="T23" s="23">
        <v>0.19</v>
      </c>
      <c r="U23" s="23">
        <v>6.44</v>
      </c>
      <c r="V23" s="23">
        <v>69.599999999999994</v>
      </c>
      <c r="W23" s="23">
        <v>7.28</v>
      </c>
      <c r="X23" s="23">
        <v>5.89</v>
      </c>
      <c r="Y23" s="23">
        <v>6.14</v>
      </c>
      <c r="Z23" s="23">
        <v>0.28000000000000003</v>
      </c>
      <c r="AA23" s="23">
        <v>0</v>
      </c>
      <c r="AB23" s="23">
        <v>18</v>
      </c>
      <c r="AC23" s="23">
        <v>3.4</v>
      </c>
      <c r="AD23" s="23">
        <v>0.14000000000000001</v>
      </c>
      <c r="AE23" s="23">
        <v>0.01</v>
      </c>
      <c r="AF23" s="23">
        <v>0.01</v>
      </c>
      <c r="AG23" s="23">
        <v>0.05</v>
      </c>
      <c r="AH23" s="23">
        <v>0.08</v>
      </c>
      <c r="AI23" s="23">
        <v>16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226.67</v>
      </c>
      <c r="CC23" s="24"/>
      <c r="CD23" s="24"/>
      <c r="CE23" s="20">
        <v>3</v>
      </c>
      <c r="CF23" s="20"/>
      <c r="CG23" s="20">
        <v>4.59</v>
      </c>
      <c r="CH23" s="20">
        <v>4.59</v>
      </c>
      <c r="CI23" s="20">
        <v>4.59</v>
      </c>
      <c r="CJ23" s="20">
        <v>545</v>
      </c>
      <c r="CK23" s="20">
        <v>210.4</v>
      </c>
      <c r="CL23" s="20">
        <v>377.7</v>
      </c>
      <c r="CM23" s="20">
        <v>46.66</v>
      </c>
      <c r="CN23" s="20">
        <v>27.76</v>
      </c>
      <c r="CO23" s="20">
        <v>37.21</v>
      </c>
      <c r="CP23" s="20">
        <v>10</v>
      </c>
      <c r="CQ23" s="20">
        <v>0</v>
      </c>
      <c r="CR23" s="28"/>
    </row>
    <row r="24" spans="1:96" s="20" customFormat="1" ht="31.5" x14ac:dyDescent="0.25">
      <c r="A24" s="21" t="str">
        <f>"8/2"</f>
        <v>8/2</v>
      </c>
      <c r="B24" s="27" t="s">
        <v>278</v>
      </c>
      <c r="C24" s="23" t="str">
        <f>"250"</f>
        <v>250</v>
      </c>
      <c r="D24" s="23">
        <v>1.87</v>
      </c>
      <c r="E24" s="23">
        <v>0</v>
      </c>
      <c r="F24" s="23">
        <v>5.19</v>
      </c>
      <c r="G24" s="23">
        <v>5.15</v>
      </c>
      <c r="H24" s="23">
        <v>9.9</v>
      </c>
      <c r="I24" s="23">
        <v>90.242609999999999</v>
      </c>
      <c r="J24" s="23">
        <v>1.0900000000000001</v>
      </c>
      <c r="K24" s="23">
        <v>3.25</v>
      </c>
      <c r="L24" s="23">
        <v>0</v>
      </c>
      <c r="M24" s="23">
        <v>0</v>
      </c>
      <c r="N24" s="23">
        <v>4.57</v>
      </c>
      <c r="O24" s="23">
        <v>3.41</v>
      </c>
      <c r="P24" s="23">
        <v>1.92</v>
      </c>
      <c r="Q24" s="23">
        <v>0</v>
      </c>
      <c r="R24" s="23">
        <v>0</v>
      </c>
      <c r="S24" s="23">
        <v>0.3</v>
      </c>
      <c r="T24" s="23">
        <v>1.26</v>
      </c>
      <c r="U24" s="23">
        <v>208.15</v>
      </c>
      <c r="V24" s="23">
        <v>222.94</v>
      </c>
      <c r="W24" s="23">
        <v>39.590000000000003</v>
      </c>
      <c r="X24" s="23">
        <v>17.89</v>
      </c>
      <c r="Y24" s="23">
        <v>39.35</v>
      </c>
      <c r="Z24" s="23">
        <v>0.56999999999999995</v>
      </c>
      <c r="AA24" s="23">
        <v>3</v>
      </c>
      <c r="AB24" s="23">
        <v>1452</v>
      </c>
      <c r="AC24" s="23">
        <v>307.3</v>
      </c>
      <c r="AD24" s="23">
        <v>2.38</v>
      </c>
      <c r="AE24" s="23">
        <v>0.03</v>
      </c>
      <c r="AF24" s="23">
        <v>0.04</v>
      </c>
      <c r="AG24" s="23">
        <v>0.56999999999999995</v>
      </c>
      <c r="AH24" s="23">
        <v>1</v>
      </c>
      <c r="AI24" s="23">
        <v>12.41</v>
      </c>
      <c r="AJ24" s="20">
        <v>0</v>
      </c>
      <c r="AK24" s="20">
        <v>109.89</v>
      </c>
      <c r="AL24" s="20">
        <v>87.75</v>
      </c>
      <c r="AM24" s="20">
        <v>152.33000000000001</v>
      </c>
      <c r="AN24" s="20">
        <v>133.44</v>
      </c>
      <c r="AO24" s="20">
        <v>46.44</v>
      </c>
      <c r="AP24" s="20">
        <v>83.66</v>
      </c>
      <c r="AQ24" s="20">
        <v>22.66</v>
      </c>
      <c r="AR24" s="20">
        <v>93.72</v>
      </c>
      <c r="AS24" s="20">
        <v>122.67</v>
      </c>
      <c r="AT24" s="20">
        <v>132.6</v>
      </c>
      <c r="AU24" s="20">
        <v>239</v>
      </c>
      <c r="AV24" s="20">
        <v>60.84</v>
      </c>
      <c r="AW24" s="20">
        <v>94.19</v>
      </c>
      <c r="AX24" s="20">
        <v>413.15</v>
      </c>
      <c r="AY24" s="20">
        <v>0</v>
      </c>
      <c r="AZ24" s="20">
        <v>96.17</v>
      </c>
      <c r="BA24" s="20">
        <v>97.67</v>
      </c>
      <c r="BB24" s="20">
        <v>79.569999999999993</v>
      </c>
      <c r="BC24" s="20">
        <v>34.26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0.28000000000000003</v>
      </c>
      <c r="BL24" s="20">
        <v>0</v>
      </c>
      <c r="BM24" s="20">
        <v>0.18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1.06</v>
      </c>
      <c r="BT24" s="20">
        <v>0</v>
      </c>
      <c r="BU24" s="20">
        <v>0</v>
      </c>
      <c r="BV24" s="20">
        <v>2.97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305.14</v>
      </c>
      <c r="CC24" s="24"/>
      <c r="CD24" s="24"/>
      <c r="CE24" s="20">
        <v>245</v>
      </c>
      <c r="CG24" s="20">
        <v>31.32</v>
      </c>
      <c r="CH24" s="20">
        <v>17.27</v>
      </c>
      <c r="CI24" s="20">
        <v>24.29</v>
      </c>
      <c r="CJ24" s="20">
        <v>1407.17</v>
      </c>
      <c r="CK24" s="20">
        <v>460.27</v>
      </c>
      <c r="CL24" s="20">
        <v>933.72</v>
      </c>
      <c r="CM24" s="20">
        <v>61.22</v>
      </c>
      <c r="CN24" s="20">
        <v>39.619999999999997</v>
      </c>
      <c r="CO24" s="20">
        <v>50.42</v>
      </c>
      <c r="CP24" s="20">
        <v>0</v>
      </c>
      <c r="CQ24" s="20">
        <v>0.5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32.909999999999997</v>
      </c>
      <c r="E25" s="33">
        <v>15.35</v>
      </c>
      <c r="F25" s="33">
        <v>30.35</v>
      </c>
      <c r="G25" s="33">
        <v>18.579999999999998</v>
      </c>
      <c r="H25" s="33">
        <v>134.12</v>
      </c>
      <c r="I25" s="33">
        <v>923.16</v>
      </c>
      <c r="J25" s="33">
        <v>6.77</v>
      </c>
      <c r="K25" s="33">
        <v>11.15</v>
      </c>
      <c r="L25" s="33">
        <v>0</v>
      </c>
      <c r="M25" s="33">
        <v>0</v>
      </c>
      <c r="N25" s="33">
        <v>35.799999999999997</v>
      </c>
      <c r="O25" s="33">
        <v>86.36</v>
      </c>
      <c r="P25" s="33">
        <v>11.95</v>
      </c>
      <c r="Q25" s="33">
        <v>0</v>
      </c>
      <c r="R25" s="33">
        <v>0</v>
      </c>
      <c r="S25" s="33">
        <v>1.44</v>
      </c>
      <c r="T25" s="33">
        <v>7.72</v>
      </c>
      <c r="U25" s="33">
        <v>1195.1400000000001</v>
      </c>
      <c r="V25" s="33">
        <v>831.79</v>
      </c>
      <c r="W25" s="33">
        <v>121.9</v>
      </c>
      <c r="X25" s="33">
        <v>90.38</v>
      </c>
      <c r="Y25" s="33">
        <v>339.29</v>
      </c>
      <c r="Z25" s="33">
        <v>6.37</v>
      </c>
      <c r="AA25" s="33">
        <v>52.73</v>
      </c>
      <c r="AB25" s="33">
        <v>1488.72</v>
      </c>
      <c r="AC25" s="33">
        <v>376.88</v>
      </c>
      <c r="AD25" s="33">
        <v>10.07</v>
      </c>
      <c r="AE25" s="33">
        <v>0.28000000000000003</v>
      </c>
      <c r="AF25" s="33">
        <v>0.26</v>
      </c>
      <c r="AG25" s="33">
        <v>7.85</v>
      </c>
      <c r="AH25" s="33">
        <v>15.33</v>
      </c>
      <c r="AI25" s="33">
        <v>30.34</v>
      </c>
      <c r="AJ25" s="34">
        <v>0</v>
      </c>
      <c r="AK25" s="34">
        <v>1547.14</v>
      </c>
      <c r="AL25" s="34">
        <v>1317.96</v>
      </c>
      <c r="AM25" s="34">
        <v>2419.54</v>
      </c>
      <c r="AN25" s="34">
        <v>1917.12</v>
      </c>
      <c r="AO25" s="34">
        <v>663.21</v>
      </c>
      <c r="AP25" s="34">
        <v>1263.0999999999999</v>
      </c>
      <c r="AQ25" s="34">
        <v>431.48</v>
      </c>
      <c r="AR25" s="34">
        <v>1486.34</v>
      </c>
      <c r="AS25" s="34">
        <v>1630.59</v>
      </c>
      <c r="AT25" s="34">
        <v>1818.28</v>
      </c>
      <c r="AU25" s="34">
        <v>2497.65</v>
      </c>
      <c r="AV25" s="34">
        <v>752.86</v>
      </c>
      <c r="AW25" s="34">
        <v>1814.98</v>
      </c>
      <c r="AX25" s="34">
        <v>6714.64</v>
      </c>
      <c r="AY25" s="34">
        <v>127.38</v>
      </c>
      <c r="AZ25" s="34">
        <v>2140.62</v>
      </c>
      <c r="BA25" s="34">
        <v>1501.16</v>
      </c>
      <c r="BB25" s="34">
        <v>1025.78</v>
      </c>
      <c r="BC25" s="34">
        <v>518.97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1.19</v>
      </c>
      <c r="BL25" s="34">
        <v>0</v>
      </c>
      <c r="BM25" s="34">
        <v>0.65</v>
      </c>
      <c r="BN25" s="34">
        <v>0.06</v>
      </c>
      <c r="BO25" s="34">
        <v>0.11</v>
      </c>
      <c r="BP25" s="34">
        <v>0</v>
      </c>
      <c r="BQ25" s="34">
        <v>0</v>
      </c>
      <c r="BR25" s="34">
        <v>0.02</v>
      </c>
      <c r="BS25" s="34">
        <v>3.78</v>
      </c>
      <c r="BT25" s="34">
        <v>0</v>
      </c>
      <c r="BU25" s="34">
        <v>0</v>
      </c>
      <c r="BV25" s="34">
        <v>10.41</v>
      </c>
      <c r="BW25" s="34">
        <v>7.0000000000000007E-2</v>
      </c>
      <c r="BX25" s="34">
        <v>0</v>
      </c>
      <c r="BY25" s="34">
        <v>0</v>
      </c>
      <c r="BZ25" s="34">
        <v>0</v>
      </c>
      <c r="CA25" s="34">
        <v>0</v>
      </c>
      <c r="CB25" s="34">
        <v>751.27</v>
      </c>
      <c r="CC25" s="25"/>
      <c r="CD25" s="25">
        <f>$I$25/$I$26*100</f>
        <v>63.716301091892937</v>
      </c>
      <c r="CE25" s="34">
        <v>300.85000000000002</v>
      </c>
      <c r="CF25" s="34"/>
      <c r="CG25" s="34">
        <v>150.57</v>
      </c>
      <c r="CH25" s="34">
        <v>90.18</v>
      </c>
      <c r="CI25" s="34">
        <v>120.37</v>
      </c>
      <c r="CJ25" s="34">
        <v>13394.69</v>
      </c>
      <c r="CK25" s="34">
        <v>6123.36</v>
      </c>
      <c r="CL25" s="34">
        <v>9759.0300000000007</v>
      </c>
      <c r="CM25" s="34">
        <v>204.43</v>
      </c>
      <c r="CN25" s="34">
        <v>144.68</v>
      </c>
      <c r="CO25" s="34">
        <v>174.61</v>
      </c>
      <c r="CP25" s="34">
        <v>15</v>
      </c>
      <c r="CQ25" s="34">
        <v>1.98</v>
      </c>
    </row>
    <row r="26" spans="1:96" s="30" customFormat="1" x14ac:dyDescent="0.25">
      <c r="A26" s="31"/>
      <c r="B26" s="32" t="s">
        <v>117</v>
      </c>
      <c r="C26" s="33"/>
      <c r="D26" s="33">
        <v>44.46</v>
      </c>
      <c r="E26" s="33">
        <v>16.11</v>
      </c>
      <c r="F26" s="33">
        <v>43.86</v>
      </c>
      <c r="G26" s="33">
        <v>32.380000000000003</v>
      </c>
      <c r="H26" s="33">
        <v>225.44</v>
      </c>
      <c r="I26" s="33">
        <v>1448.86</v>
      </c>
      <c r="J26" s="33">
        <v>8.84</v>
      </c>
      <c r="K26" s="33">
        <v>18.190000000000001</v>
      </c>
      <c r="L26" s="33">
        <v>0</v>
      </c>
      <c r="M26" s="33">
        <v>0</v>
      </c>
      <c r="N26" s="33">
        <v>66.5</v>
      </c>
      <c r="O26" s="33">
        <v>141.26</v>
      </c>
      <c r="P26" s="33">
        <v>17.68</v>
      </c>
      <c r="Q26" s="33">
        <v>0</v>
      </c>
      <c r="R26" s="33">
        <v>0</v>
      </c>
      <c r="S26" s="33">
        <v>3.02</v>
      </c>
      <c r="T26" s="33">
        <v>10.48</v>
      </c>
      <c r="U26" s="33">
        <v>1595.8</v>
      </c>
      <c r="V26" s="33">
        <v>1207.3</v>
      </c>
      <c r="W26" s="33">
        <v>188.53</v>
      </c>
      <c r="X26" s="33">
        <v>154.66</v>
      </c>
      <c r="Y26" s="33">
        <v>513.35</v>
      </c>
      <c r="Z26" s="33">
        <v>8.56</v>
      </c>
      <c r="AA26" s="33">
        <v>59.06</v>
      </c>
      <c r="AB26" s="33">
        <v>1541.12</v>
      </c>
      <c r="AC26" s="33">
        <v>395.94</v>
      </c>
      <c r="AD26" s="33">
        <v>16.28</v>
      </c>
      <c r="AE26" s="33">
        <v>0.51</v>
      </c>
      <c r="AF26" s="33">
        <v>0.35</v>
      </c>
      <c r="AG26" s="33">
        <v>8.7899999999999991</v>
      </c>
      <c r="AH26" s="33">
        <v>18.760000000000002</v>
      </c>
      <c r="AI26" s="33">
        <v>91.12</v>
      </c>
      <c r="AJ26" s="34">
        <v>0</v>
      </c>
      <c r="AK26" s="34">
        <v>2068.2399999999998</v>
      </c>
      <c r="AL26" s="34">
        <v>1750.73</v>
      </c>
      <c r="AM26" s="34">
        <v>3135.02</v>
      </c>
      <c r="AN26" s="34">
        <v>2285.15</v>
      </c>
      <c r="AO26" s="34">
        <v>820.2</v>
      </c>
      <c r="AP26" s="34">
        <v>1603.59</v>
      </c>
      <c r="AQ26" s="34">
        <v>570.13</v>
      </c>
      <c r="AR26" s="34">
        <v>2002.46</v>
      </c>
      <c r="AS26" s="34">
        <v>2056.5100000000002</v>
      </c>
      <c r="AT26" s="34">
        <v>2392.1999999999998</v>
      </c>
      <c r="AU26" s="34">
        <v>3170.05</v>
      </c>
      <c r="AV26" s="34">
        <v>979.64</v>
      </c>
      <c r="AW26" s="34">
        <v>2465.62</v>
      </c>
      <c r="AX26" s="34">
        <v>9172.0400000000009</v>
      </c>
      <c r="AY26" s="34">
        <v>131.76</v>
      </c>
      <c r="AZ26" s="34">
        <v>2934.55</v>
      </c>
      <c r="BA26" s="34">
        <v>2004.6</v>
      </c>
      <c r="BB26" s="34">
        <v>1355.72</v>
      </c>
      <c r="BC26" s="34">
        <v>748.64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2.34</v>
      </c>
      <c r="BL26" s="34">
        <v>0</v>
      </c>
      <c r="BM26" s="34">
        <v>1.0900000000000001</v>
      </c>
      <c r="BN26" s="34">
        <v>0.09</v>
      </c>
      <c r="BO26" s="34">
        <v>0.18</v>
      </c>
      <c r="BP26" s="34">
        <v>0</v>
      </c>
      <c r="BQ26" s="34">
        <v>0</v>
      </c>
      <c r="BR26" s="34">
        <v>0.02</v>
      </c>
      <c r="BS26" s="34">
        <v>6.96</v>
      </c>
      <c r="BT26" s="34">
        <v>0</v>
      </c>
      <c r="BU26" s="34">
        <v>0</v>
      </c>
      <c r="BV26" s="34">
        <v>17.8</v>
      </c>
      <c r="BW26" s="34">
        <v>0.1</v>
      </c>
      <c r="BX26" s="34">
        <v>0</v>
      </c>
      <c r="BY26" s="34">
        <v>0</v>
      </c>
      <c r="BZ26" s="34">
        <v>0</v>
      </c>
      <c r="CA26" s="34">
        <v>0</v>
      </c>
      <c r="CB26" s="34">
        <v>1258.51</v>
      </c>
      <c r="CC26" s="25"/>
      <c r="CD26" s="25"/>
      <c r="CE26" s="34">
        <v>315.92</v>
      </c>
      <c r="CF26" s="34"/>
      <c r="CG26" s="34">
        <v>203.65</v>
      </c>
      <c r="CH26" s="34">
        <v>120.69</v>
      </c>
      <c r="CI26" s="34">
        <v>162.16999999999999</v>
      </c>
      <c r="CJ26" s="34">
        <v>20602.57</v>
      </c>
      <c r="CK26" s="34">
        <v>9100.7800000000007</v>
      </c>
      <c r="CL26" s="34">
        <v>14851.67</v>
      </c>
      <c r="CM26" s="34">
        <v>412.7</v>
      </c>
      <c r="CN26" s="34">
        <v>320.33</v>
      </c>
      <c r="CO26" s="34">
        <v>366.81</v>
      </c>
      <c r="CP26" s="34">
        <v>37.880000000000003</v>
      </c>
      <c r="CQ26" s="34">
        <v>2.94</v>
      </c>
    </row>
    <row r="27" spans="1:96" ht="47.25" x14ac:dyDescent="0.25">
      <c r="A27" s="21"/>
      <c r="B27" s="27" t="s">
        <v>188</v>
      </c>
      <c r="C27" s="23"/>
      <c r="D27" s="23">
        <v>46.2</v>
      </c>
      <c r="E27" s="23">
        <v>0</v>
      </c>
      <c r="F27" s="23">
        <v>47.4</v>
      </c>
      <c r="G27" s="23">
        <v>0</v>
      </c>
      <c r="H27" s="23">
        <v>201</v>
      </c>
      <c r="I27" s="23">
        <v>1410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420</v>
      </c>
      <c r="AD27" s="23">
        <v>0</v>
      </c>
      <c r="AE27" s="23">
        <v>0.72</v>
      </c>
      <c r="AF27" s="23">
        <v>0.84</v>
      </c>
      <c r="AG27" s="23"/>
      <c r="AH27" s="23"/>
      <c r="AI27" s="23">
        <v>36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-1.740000000000002</v>
      </c>
      <c r="E28" s="23">
        <f t="shared" si="0"/>
        <v>16.11</v>
      </c>
      <c r="F28" s="23">
        <f t="shared" si="0"/>
        <v>-3.5399999999999991</v>
      </c>
      <c r="G28" s="23">
        <f t="shared" si="0"/>
        <v>32.380000000000003</v>
      </c>
      <c r="H28" s="23">
        <f t="shared" si="0"/>
        <v>24.439999999999998</v>
      </c>
      <c r="I28" s="23">
        <f t="shared" si="0"/>
        <v>38.8599999999999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1207.3</v>
      </c>
      <c r="W28" s="23">
        <f t="shared" si="1"/>
        <v>188.53</v>
      </c>
      <c r="X28" s="23">
        <f t="shared" si="1"/>
        <v>154.66</v>
      </c>
      <c r="Y28" s="23">
        <f t="shared" si="1"/>
        <v>513.35</v>
      </c>
      <c r="Z28" s="23">
        <f t="shared" si="1"/>
        <v>8.56</v>
      </c>
      <c r="AA28" s="23">
        <f t="shared" si="1"/>
        <v>59.06</v>
      </c>
      <c r="AB28" s="23">
        <f t="shared" si="1"/>
        <v>1541.12</v>
      </c>
      <c r="AC28" s="23">
        <f t="shared" si="1"/>
        <v>-24.060000000000002</v>
      </c>
      <c r="AD28" s="23">
        <f t="shared" si="1"/>
        <v>16.28</v>
      </c>
      <c r="AE28" s="23">
        <f t="shared" si="1"/>
        <v>-0.20999999999999996</v>
      </c>
      <c r="AF28" s="23">
        <f t="shared" si="1"/>
        <v>-0.49</v>
      </c>
      <c r="AG28" s="23"/>
      <c r="AH28" s="23"/>
      <c r="AI28" s="23">
        <f>AI26-AI27</f>
        <v>55.120000000000005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162.16999999999999</v>
      </c>
      <c r="CJ28" s="20"/>
      <c r="CK28" s="20"/>
      <c r="CL28" s="20">
        <f>CL26-CL27</f>
        <v>14851.67</v>
      </c>
      <c r="CM28" s="20"/>
      <c r="CN28" s="20"/>
      <c r="CO28" s="20">
        <f>CO26-CO27</f>
        <v>366.81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13</v>
      </c>
      <c r="E29" s="23"/>
      <c r="F29" s="23">
        <v>28</v>
      </c>
      <c r="G29" s="23"/>
      <c r="H29" s="23">
        <v>59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176</v>
      </c>
      <c r="D4" s="48" t="s">
        <v>186</v>
      </c>
      <c r="E4" s="49">
        <v>220</v>
      </c>
      <c r="F4" s="50"/>
      <c r="G4" s="49">
        <v>207.46144319999996</v>
      </c>
      <c r="H4" s="49">
        <v>3.32</v>
      </c>
      <c r="I4" s="49">
        <v>5.86</v>
      </c>
      <c r="J4" s="51">
        <v>35.229999999999997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14.926733333333337</v>
      </c>
      <c r="H5" s="56">
        <v>0.44</v>
      </c>
      <c r="I5" s="56">
        <v>0.04</v>
      </c>
      <c r="J5" s="58">
        <v>3.13</v>
      </c>
    </row>
    <row r="6" spans="1:10" x14ac:dyDescent="0.25">
      <c r="A6" s="52"/>
      <c r="B6" s="59" t="s">
        <v>137</v>
      </c>
      <c r="C6" s="54" t="s">
        <v>177</v>
      </c>
      <c r="D6" s="55" t="s">
        <v>169</v>
      </c>
      <c r="E6" s="56">
        <v>60</v>
      </c>
      <c r="F6" s="57"/>
      <c r="G6" s="56">
        <v>94.176000000000002</v>
      </c>
      <c r="H6" s="56">
        <v>7.62</v>
      </c>
      <c r="I6" s="56">
        <v>6.9</v>
      </c>
      <c r="J6" s="58">
        <v>0.42</v>
      </c>
    </row>
    <row r="7" spans="1:10" x14ac:dyDescent="0.25">
      <c r="A7" s="52"/>
      <c r="B7" s="59" t="s">
        <v>139</v>
      </c>
      <c r="C7" s="54" t="s">
        <v>136</v>
      </c>
      <c r="D7" s="55" t="s">
        <v>98</v>
      </c>
      <c r="E7" s="56">
        <v>200</v>
      </c>
      <c r="F7" s="57"/>
      <c r="G7" s="56">
        <v>20.530314146341464</v>
      </c>
      <c r="H7" s="56">
        <v>0.12</v>
      </c>
      <c r="I7" s="56">
        <v>0.02</v>
      </c>
      <c r="J7" s="58">
        <v>5.0599999999999996</v>
      </c>
    </row>
    <row r="8" spans="1:10" x14ac:dyDescent="0.25">
      <c r="A8" s="52"/>
      <c r="B8" s="59" t="s">
        <v>140</v>
      </c>
      <c r="C8" s="54" t="s">
        <v>122</v>
      </c>
      <c r="D8" s="55" t="s">
        <v>103</v>
      </c>
      <c r="E8" s="56">
        <v>100</v>
      </c>
      <c r="F8" s="57"/>
      <c r="G8" s="56">
        <v>48.68</v>
      </c>
      <c r="H8" s="56">
        <v>0.4</v>
      </c>
      <c r="I8" s="56">
        <v>0.4</v>
      </c>
      <c r="J8" s="58">
        <v>11.6</v>
      </c>
    </row>
    <row r="9" spans="1:10" x14ac:dyDescent="0.25">
      <c r="A9" s="52"/>
      <c r="B9" s="53"/>
      <c r="C9" s="54" t="s">
        <v>189</v>
      </c>
      <c r="D9" s="55" t="s">
        <v>187</v>
      </c>
      <c r="E9" s="56">
        <v>50</v>
      </c>
      <c r="F9" s="57"/>
      <c r="G9" s="56">
        <v>165.06282139999999</v>
      </c>
      <c r="H9" s="56">
        <v>3.89</v>
      </c>
      <c r="I9" s="56">
        <v>4.5</v>
      </c>
      <c r="J9" s="58">
        <v>27.56</v>
      </c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178</v>
      </c>
      <c r="D14" s="70" t="s">
        <v>170</v>
      </c>
      <c r="E14" s="71">
        <v>250</v>
      </c>
      <c r="F14" s="72"/>
      <c r="G14" s="71">
        <v>164.05552</v>
      </c>
      <c r="H14" s="71">
        <v>5.54</v>
      </c>
      <c r="I14" s="71">
        <v>5.56</v>
      </c>
      <c r="J14" s="73">
        <v>24.31</v>
      </c>
    </row>
    <row r="15" spans="1:10" x14ac:dyDescent="0.25">
      <c r="A15" s="52"/>
      <c r="B15" s="59" t="s">
        <v>143</v>
      </c>
      <c r="C15" s="54" t="s">
        <v>180</v>
      </c>
      <c r="D15" s="55" t="s">
        <v>172</v>
      </c>
      <c r="E15" s="56">
        <v>150</v>
      </c>
      <c r="F15" s="57"/>
      <c r="G15" s="56">
        <v>183.94017449999998</v>
      </c>
      <c r="H15" s="56">
        <v>5.3</v>
      </c>
      <c r="I15" s="56">
        <v>2.98</v>
      </c>
      <c r="J15" s="58">
        <v>34.11</v>
      </c>
    </row>
    <row r="16" spans="1:10" x14ac:dyDescent="0.25">
      <c r="A16" s="52"/>
      <c r="B16" s="59" t="s">
        <v>144</v>
      </c>
      <c r="C16" s="54" t="s">
        <v>179</v>
      </c>
      <c r="D16" s="55" t="s">
        <v>171</v>
      </c>
      <c r="E16" s="56">
        <v>120</v>
      </c>
      <c r="F16" s="57"/>
      <c r="G16" s="56">
        <v>169.51919800000002</v>
      </c>
      <c r="H16" s="56">
        <v>14.83</v>
      </c>
      <c r="I16" s="56">
        <v>9.91</v>
      </c>
      <c r="J16" s="58">
        <v>5.94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50</v>
      </c>
      <c r="F17" s="57"/>
      <c r="G17" s="56">
        <v>111.95049999999999</v>
      </c>
      <c r="H17" s="56">
        <v>3.31</v>
      </c>
      <c r="I17" s="56">
        <v>0.33</v>
      </c>
      <c r="J17" s="58">
        <v>23.45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60</v>
      </c>
      <c r="F18" s="57"/>
      <c r="G18" s="56">
        <v>116.02799999999999</v>
      </c>
      <c r="H18" s="56">
        <v>3.96</v>
      </c>
      <c r="I18" s="56">
        <v>0.72</v>
      </c>
      <c r="J18" s="58">
        <v>25.02</v>
      </c>
    </row>
    <row r="19" spans="1:10" x14ac:dyDescent="0.25">
      <c r="A19" s="52"/>
      <c r="B19" s="59" t="s">
        <v>150</v>
      </c>
      <c r="C19" s="54" t="s">
        <v>151</v>
      </c>
      <c r="D19" s="55" t="s">
        <v>110</v>
      </c>
      <c r="E19" s="56">
        <v>200</v>
      </c>
      <c r="F19" s="57"/>
      <c r="G19" s="56">
        <v>47.687819999999995</v>
      </c>
      <c r="H19" s="56">
        <v>0.16</v>
      </c>
      <c r="I19" s="56">
        <v>0.04</v>
      </c>
      <c r="J19" s="58">
        <v>12.2</v>
      </c>
    </row>
    <row r="20" spans="1:10" x14ac:dyDescent="0.25">
      <c r="A20" s="52"/>
      <c r="B20" s="59" t="s">
        <v>152</v>
      </c>
      <c r="C20" s="54" t="s">
        <v>181</v>
      </c>
      <c r="D20" s="55" t="s">
        <v>173</v>
      </c>
      <c r="E20" s="56">
        <v>100</v>
      </c>
      <c r="F20" s="57"/>
      <c r="G20" s="56">
        <v>98.34966399999999</v>
      </c>
      <c r="H20" s="56">
        <v>1.17</v>
      </c>
      <c r="I20" s="56">
        <v>5.96</v>
      </c>
      <c r="J20" s="58">
        <v>11.32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20.530314146341464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122</v>
      </c>
      <c r="D6" s="55" t="s">
        <v>218</v>
      </c>
      <c r="E6" s="56">
        <v>100</v>
      </c>
      <c r="F6" s="57"/>
      <c r="G6" s="56">
        <v>44.48</v>
      </c>
      <c r="H6" s="56">
        <v>0.9</v>
      </c>
      <c r="I6" s="56">
        <v>0.2</v>
      </c>
      <c r="J6" s="58">
        <v>10.3</v>
      </c>
    </row>
    <row r="7" spans="1:10" ht="30" x14ac:dyDescent="0.25">
      <c r="A7" s="52"/>
      <c r="B7" s="59" t="s">
        <v>139</v>
      </c>
      <c r="C7" s="54" t="s">
        <v>213</v>
      </c>
      <c r="D7" s="55" t="s">
        <v>277</v>
      </c>
      <c r="E7" s="56">
        <v>200</v>
      </c>
      <c r="F7" s="57"/>
      <c r="G7" s="56">
        <v>185.95109599999998</v>
      </c>
      <c r="H7" s="56">
        <v>4.34</v>
      </c>
      <c r="I7" s="56">
        <v>7.08</v>
      </c>
      <c r="J7" s="58">
        <v>26.94</v>
      </c>
    </row>
    <row r="8" spans="1:10" x14ac:dyDescent="0.25">
      <c r="A8" s="52"/>
      <c r="B8" s="59" t="s">
        <v>140</v>
      </c>
      <c r="C8" s="54" t="s">
        <v>273</v>
      </c>
      <c r="D8" s="55" t="s">
        <v>270</v>
      </c>
      <c r="E8" s="56">
        <v>70</v>
      </c>
      <c r="F8" s="57"/>
      <c r="G8" s="56">
        <v>229.95637466666665</v>
      </c>
      <c r="H8" s="56">
        <v>4.8600000000000003</v>
      </c>
      <c r="I8" s="56">
        <v>6.07</v>
      </c>
      <c r="J8" s="58">
        <v>39.64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100</v>
      </c>
      <c r="F14" s="72"/>
      <c r="G14" s="71">
        <v>130.64302776</v>
      </c>
      <c r="H14" s="71">
        <v>1.34</v>
      </c>
      <c r="I14" s="71">
        <v>5.95</v>
      </c>
      <c r="J14" s="73">
        <v>19.82</v>
      </c>
    </row>
    <row r="15" spans="1:10" x14ac:dyDescent="0.25">
      <c r="A15" s="52"/>
      <c r="B15" s="59" t="s">
        <v>143</v>
      </c>
      <c r="C15" s="54" t="s">
        <v>147</v>
      </c>
      <c r="D15" s="55" t="s">
        <v>108</v>
      </c>
      <c r="E15" s="56">
        <v>120</v>
      </c>
      <c r="F15" s="57"/>
      <c r="G15" s="56">
        <v>235.20025200000003</v>
      </c>
      <c r="H15" s="56">
        <v>16.97</v>
      </c>
      <c r="I15" s="56">
        <v>14.2</v>
      </c>
      <c r="J15" s="58">
        <v>9.73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50</v>
      </c>
      <c r="F16" s="57"/>
      <c r="G16" s="56">
        <v>111.95049999999999</v>
      </c>
      <c r="H16" s="56">
        <v>3.31</v>
      </c>
      <c r="I16" s="56">
        <v>0.33</v>
      </c>
      <c r="J16" s="58">
        <v>23.45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150</v>
      </c>
      <c r="F18" s="57"/>
      <c r="G18" s="56">
        <v>191.79659699999999</v>
      </c>
      <c r="H18" s="56">
        <v>5.27</v>
      </c>
      <c r="I18" s="56">
        <v>3.88</v>
      </c>
      <c r="J18" s="58">
        <v>34.06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200</v>
      </c>
      <c r="F19" s="57"/>
      <c r="G19" s="56">
        <v>47.29616</v>
      </c>
      <c r="H19" s="56">
        <v>0.2</v>
      </c>
      <c r="I19" s="56">
        <v>0.08</v>
      </c>
      <c r="J19" s="58">
        <v>12.12</v>
      </c>
    </row>
    <row r="20" spans="1:10" x14ac:dyDescent="0.25">
      <c r="A20" s="52"/>
      <c r="B20" s="59" t="s">
        <v>152</v>
      </c>
      <c r="C20" s="54" t="s">
        <v>274</v>
      </c>
      <c r="D20" s="55" t="s">
        <v>278</v>
      </c>
      <c r="E20" s="56">
        <v>250</v>
      </c>
      <c r="F20" s="57"/>
      <c r="G20" s="56">
        <v>90.242609999999999</v>
      </c>
      <c r="H20" s="56">
        <v>1.87</v>
      </c>
      <c r="I20" s="56">
        <v>5.19</v>
      </c>
      <c r="J20" s="58">
        <v>9.9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45174.355497685188</v>
      </c>
    </row>
    <row r="2" spans="1:2" ht="12.75" customHeight="1" x14ac:dyDescent="0.2">
      <c r="A2" s="83" t="s">
        <v>161</v>
      </c>
      <c r="B2" s="84">
        <v>45176.622685185182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276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IU29"/>
  <sheetViews>
    <sheetView workbookViewId="0">
      <selection activeCell="CQ15" sqref="CQ15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"5 сентября 2023 г."</f>
        <v>5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(28)'!B3&lt;&gt;"",'Dop (28)'!B3,"")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4.21</v>
      </c>
      <c r="CH12" s="20">
        <v>4.0599999999999996</v>
      </c>
      <c r="CI12" s="20">
        <v>4.13</v>
      </c>
      <c r="CJ12" s="20">
        <v>454.11</v>
      </c>
      <c r="CK12" s="20">
        <v>181.83</v>
      </c>
      <c r="CL12" s="20">
        <v>317.97000000000003</v>
      </c>
      <c r="CM12" s="20">
        <v>44.04</v>
      </c>
      <c r="CN12" s="20">
        <v>26.18</v>
      </c>
      <c r="CO12" s="20">
        <v>35.11</v>
      </c>
      <c r="CP12" s="20">
        <v>4.88</v>
      </c>
      <c r="CQ12" s="20">
        <v>0</v>
      </c>
      <c r="CR12" s="28"/>
    </row>
    <row r="13" spans="1:96" s="26" customFormat="1" x14ac:dyDescent="0.25">
      <c r="A13" s="21" t="str">
        <f>"-"</f>
        <v>-</v>
      </c>
      <c r="B13" s="27" t="s">
        <v>218</v>
      </c>
      <c r="C13" s="23" t="str">
        <f>"100"</f>
        <v>100</v>
      </c>
      <c r="D13" s="23">
        <v>0.9</v>
      </c>
      <c r="E13" s="23">
        <v>0</v>
      </c>
      <c r="F13" s="23">
        <v>0.2</v>
      </c>
      <c r="G13" s="23">
        <v>0.2</v>
      </c>
      <c r="H13" s="23">
        <v>10.3</v>
      </c>
      <c r="I13" s="23">
        <v>44.48</v>
      </c>
      <c r="J13" s="23">
        <v>0</v>
      </c>
      <c r="K13" s="23">
        <v>0</v>
      </c>
      <c r="L13" s="23">
        <v>0</v>
      </c>
      <c r="M13" s="23">
        <v>0</v>
      </c>
      <c r="N13" s="23">
        <v>8.1</v>
      </c>
      <c r="O13" s="23">
        <v>0</v>
      </c>
      <c r="P13" s="23">
        <v>2.2000000000000002</v>
      </c>
      <c r="Q13" s="23">
        <v>0</v>
      </c>
      <c r="R13" s="23">
        <v>0</v>
      </c>
      <c r="S13" s="23">
        <v>1.3</v>
      </c>
      <c r="T13" s="23">
        <v>0.5</v>
      </c>
      <c r="U13" s="23">
        <v>13</v>
      </c>
      <c r="V13" s="23">
        <v>197</v>
      </c>
      <c r="W13" s="23">
        <v>34</v>
      </c>
      <c r="X13" s="23">
        <v>13</v>
      </c>
      <c r="Y13" s="23">
        <v>23</v>
      </c>
      <c r="Z13" s="23">
        <v>0.3</v>
      </c>
      <c r="AA13" s="23">
        <v>0</v>
      </c>
      <c r="AB13" s="23">
        <v>50</v>
      </c>
      <c r="AC13" s="23">
        <v>8</v>
      </c>
      <c r="AD13" s="23">
        <v>0.2</v>
      </c>
      <c r="AE13" s="23">
        <v>0.04</v>
      </c>
      <c r="AF13" s="23">
        <v>0.03</v>
      </c>
      <c r="AG13" s="23">
        <v>0.2</v>
      </c>
      <c r="AH13" s="23">
        <v>0.3</v>
      </c>
      <c r="AI13" s="23">
        <v>60</v>
      </c>
      <c r="AJ13" s="20">
        <v>0</v>
      </c>
      <c r="AK13" s="20">
        <v>35</v>
      </c>
      <c r="AL13" s="20">
        <v>27</v>
      </c>
      <c r="AM13" s="20">
        <v>20</v>
      </c>
      <c r="AN13" s="20">
        <v>36</v>
      </c>
      <c r="AO13" s="20">
        <v>13</v>
      </c>
      <c r="AP13" s="20">
        <v>13</v>
      </c>
      <c r="AQ13" s="20">
        <v>6</v>
      </c>
      <c r="AR13" s="20">
        <v>27</v>
      </c>
      <c r="AS13" s="20">
        <v>43</v>
      </c>
      <c r="AT13" s="20">
        <v>56</v>
      </c>
      <c r="AU13" s="20">
        <v>99</v>
      </c>
      <c r="AV13" s="20">
        <v>15</v>
      </c>
      <c r="AW13" s="20">
        <v>82</v>
      </c>
      <c r="AX13" s="20">
        <v>82</v>
      </c>
      <c r="AY13" s="20">
        <v>0</v>
      </c>
      <c r="AZ13" s="20">
        <v>40</v>
      </c>
      <c r="BA13" s="20">
        <v>28</v>
      </c>
      <c r="BB13" s="20">
        <v>14</v>
      </c>
      <c r="BC13" s="20">
        <v>9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86.8</v>
      </c>
      <c r="CC13" s="24"/>
      <c r="CD13" s="24"/>
      <c r="CE13" s="20">
        <v>8.33</v>
      </c>
      <c r="CF13" s="20"/>
      <c r="CG13" s="20">
        <v>4</v>
      </c>
      <c r="CH13" s="20">
        <v>4</v>
      </c>
      <c r="CI13" s="20">
        <v>4</v>
      </c>
      <c r="CJ13" s="20">
        <v>400</v>
      </c>
      <c r="CK13" s="20">
        <v>164</v>
      </c>
      <c r="CL13" s="20">
        <v>282</v>
      </c>
      <c r="CM13" s="20">
        <v>93.6</v>
      </c>
      <c r="CN13" s="20">
        <v>93.6</v>
      </c>
      <c r="CO13" s="20">
        <v>93.6</v>
      </c>
      <c r="CP13" s="20">
        <v>0</v>
      </c>
      <c r="CQ13" s="20">
        <v>0</v>
      </c>
      <c r="CR13" s="28"/>
    </row>
    <row r="14" spans="1:96" s="26" customFormat="1" ht="47.25" x14ac:dyDescent="0.25">
      <c r="A14" s="21" t="str">
        <f>"8/4"</f>
        <v>8/4</v>
      </c>
      <c r="B14" s="27" t="s">
        <v>277</v>
      </c>
      <c r="C14" s="23" t="str">
        <f>"250"</f>
        <v>250</v>
      </c>
      <c r="D14" s="23">
        <v>5.42</v>
      </c>
      <c r="E14" s="23">
        <v>0</v>
      </c>
      <c r="F14" s="23">
        <v>8.85</v>
      </c>
      <c r="G14" s="23">
        <v>8.85</v>
      </c>
      <c r="H14" s="23">
        <v>33.68</v>
      </c>
      <c r="I14" s="23">
        <v>232.43886999999998</v>
      </c>
      <c r="J14" s="23">
        <v>1.41</v>
      </c>
      <c r="K14" s="23">
        <v>4.0599999999999996</v>
      </c>
      <c r="L14" s="23">
        <v>0</v>
      </c>
      <c r="M14" s="23">
        <v>0</v>
      </c>
      <c r="N14" s="23">
        <v>5.42</v>
      </c>
      <c r="O14" s="23">
        <v>25.69</v>
      </c>
      <c r="P14" s="23">
        <v>2.57</v>
      </c>
      <c r="Q14" s="23">
        <v>0</v>
      </c>
      <c r="R14" s="23">
        <v>0</v>
      </c>
      <c r="S14" s="23">
        <v>0</v>
      </c>
      <c r="T14" s="23">
        <v>1.39</v>
      </c>
      <c r="U14" s="23">
        <v>248.48</v>
      </c>
      <c r="V14" s="23">
        <v>147.22</v>
      </c>
      <c r="W14" s="23">
        <v>25.07</v>
      </c>
      <c r="X14" s="23">
        <v>55.28</v>
      </c>
      <c r="Y14" s="23">
        <v>137.82</v>
      </c>
      <c r="Z14" s="23">
        <v>1.6</v>
      </c>
      <c r="AA14" s="23">
        <v>0</v>
      </c>
      <c r="AB14" s="23">
        <v>0</v>
      </c>
      <c r="AC14" s="23">
        <v>0</v>
      </c>
      <c r="AD14" s="23">
        <v>3.47</v>
      </c>
      <c r="AE14" s="23">
        <v>0.17</v>
      </c>
      <c r="AF14" s="23">
        <v>0.04</v>
      </c>
      <c r="AG14" s="23">
        <v>0.38</v>
      </c>
      <c r="AH14" s="23">
        <v>2.0699999999999998</v>
      </c>
      <c r="AI14" s="23">
        <v>0</v>
      </c>
      <c r="AJ14" s="20">
        <v>0</v>
      </c>
      <c r="AK14" s="20">
        <v>246.96</v>
      </c>
      <c r="AL14" s="20">
        <v>175.52</v>
      </c>
      <c r="AM14" s="20">
        <v>280.04000000000002</v>
      </c>
      <c r="AN14" s="20">
        <v>185.22</v>
      </c>
      <c r="AO14" s="20">
        <v>53.8</v>
      </c>
      <c r="AP14" s="20">
        <v>167.58</v>
      </c>
      <c r="AQ14" s="20">
        <v>86</v>
      </c>
      <c r="AR14" s="20">
        <v>236.82</v>
      </c>
      <c r="AS14" s="20">
        <v>214.33</v>
      </c>
      <c r="AT14" s="20">
        <v>324.58</v>
      </c>
      <c r="AU14" s="20">
        <v>403.96</v>
      </c>
      <c r="AV14" s="20">
        <v>107.6</v>
      </c>
      <c r="AW14" s="20">
        <v>449.38</v>
      </c>
      <c r="AX14" s="20">
        <v>859.07</v>
      </c>
      <c r="AY14" s="20">
        <v>0</v>
      </c>
      <c r="AZ14" s="20">
        <v>282.68</v>
      </c>
      <c r="BA14" s="20">
        <v>226.67</v>
      </c>
      <c r="BB14" s="20">
        <v>195.36</v>
      </c>
      <c r="BC14" s="20">
        <v>124.36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0.01</v>
      </c>
      <c r="BJ14" s="20">
        <v>0</v>
      </c>
      <c r="BK14" s="20">
        <v>0.96</v>
      </c>
      <c r="BL14" s="20">
        <v>0</v>
      </c>
      <c r="BM14" s="20">
        <v>0.28000000000000003</v>
      </c>
      <c r="BN14" s="20">
        <v>0.02</v>
      </c>
      <c r="BO14" s="20">
        <v>0.04</v>
      </c>
      <c r="BP14" s="20">
        <v>0</v>
      </c>
      <c r="BQ14" s="20">
        <v>0</v>
      </c>
      <c r="BR14" s="20">
        <v>0</v>
      </c>
      <c r="BS14" s="20">
        <v>2.4</v>
      </c>
      <c r="BT14" s="20">
        <v>0</v>
      </c>
      <c r="BU14" s="20">
        <v>0</v>
      </c>
      <c r="BV14" s="20">
        <v>4.62</v>
      </c>
      <c r="BW14" s="20">
        <v>0.02</v>
      </c>
      <c r="BX14" s="20">
        <v>0</v>
      </c>
      <c r="BY14" s="20">
        <v>0</v>
      </c>
      <c r="BZ14" s="20">
        <v>0</v>
      </c>
      <c r="CA14" s="20">
        <v>0</v>
      </c>
      <c r="CB14" s="20">
        <v>230.41</v>
      </c>
      <c r="CC14" s="24"/>
      <c r="CD14" s="24"/>
      <c r="CE14" s="20">
        <v>0</v>
      </c>
      <c r="CF14" s="20"/>
      <c r="CG14" s="20">
        <v>33</v>
      </c>
      <c r="CH14" s="20">
        <v>16</v>
      </c>
      <c r="CI14" s="20">
        <v>24.5</v>
      </c>
      <c r="CJ14" s="20">
        <v>1919.08</v>
      </c>
      <c r="CK14" s="20">
        <v>924.58</v>
      </c>
      <c r="CL14" s="20">
        <v>1421.83</v>
      </c>
      <c r="CM14" s="20">
        <v>35.130000000000003</v>
      </c>
      <c r="CN14" s="20">
        <v>22.26</v>
      </c>
      <c r="CO14" s="20">
        <v>28.7</v>
      </c>
      <c r="CP14" s="20">
        <v>5</v>
      </c>
      <c r="CQ14" s="20">
        <v>0.63</v>
      </c>
      <c r="CR14" s="28"/>
    </row>
    <row r="15" spans="1:96" s="20" customFormat="1" ht="31.5" x14ac:dyDescent="0.25">
      <c r="A15" s="21" t="str">
        <f>"11/12"</f>
        <v>11/12</v>
      </c>
      <c r="B15" s="27" t="s">
        <v>270</v>
      </c>
      <c r="C15" s="23" t="str">
        <f>"70"</f>
        <v>70</v>
      </c>
      <c r="D15" s="23">
        <v>4.8600000000000003</v>
      </c>
      <c r="E15" s="23">
        <v>0.76</v>
      </c>
      <c r="F15" s="23">
        <v>6.07</v>
      </c>
      <c r="G15" s="23">
        <v>6.36</v>
      </c>
      <c r="H15" s="23">
        <v>39.64</v>
      </c>
      <c r="I15" s="23">
        <v>229.95637466666665</v>
      </c>
      <c r="J15" s="23">
        <v>0.95</v>
      </c>
      <c r="K15" s="23">
        <v>3.79</v>
      </c>
      <c r="L15" s="23">
        <v>0</v>
      </c>
      <c r="M15" s="23">
        <v>0</v>
      </c>
      <c r="N15" s="23">
        <v>13.11</v>
      </c>
      <c r="O15" s="23">
        <v>25.23</v>
      </c>
      <c r="P15" s="23">
        <v>1.3</v>
      </c>
      <c r="Q15" s="23">
        <v>0</v>
      </c>
      <c r="R15" s="23">
        <v>0</v>
      </c>
      <c r="S15" s="23">
        <v>0</v>
      </c>
      <c r="T15" s="23">
        <v>0.74</v>
      </c>
      <c r="U15" s="23">
        <v>188.3</v>
      </c>
      <c r="V15" s="23">
        <v>52.72</v>
      </c>
      <c r="W15" s="23">
        <v>10.53</v>
      </c>
      <c r="X15" s="23">
        <v>6.5</v>
      </c>
      <c r="Y15" s="23">
        <v>39.81</v>
      </c>
      <c r="Z15" s="23">
        <v>0.56999999999999995</v>
      </c>
      <c r="AA15" s="23">
        <v>6.33</v>
      </c>
      <c r="AB15" s="23">
        <v>1.96</v>
      </c>
      <c r="AC15" s="23">
        <v>10.97</v>
      </c>
      <c r="AD15" s="23">
        <v>3.22</v>
      </c>
      <c r="AE15" s="23">
        <v>0.05</v>
      </c>
      <c r="AF15" s="23">
        <v>0.03</v>
      </c>
      <c r="AG15" s="23">
        <v>0.42</v>
      </c>
      <c r="AH15" s="23">
        <v>1.47</v>
      </c>
      <c r="AI15" s="23">
        <v>0</v>
      </c>
      <c r="AJ15" s="20">
        <v>0</v>
      </c>
      <c r="AK15" s="20">
        <v>224.01</v>
      </c>
      <c r="AL15" s="20">
        <v>198.13</v>
      </c>
      <c r="AM15" s="20">
        <v>369.03</v>
      </c>
      <c r="AN15" s="20">
        <v>148.94999999999999</v>
      </c>
      <c r="AO15" s="20">
        <v>80.650000000000006</v>
      </c>
      <c r="AP15" s="20">
        <v>152.21</v>
      </c>
      <c r="AQ15" s="20">
        <v>48.71</v>
      </c>
      <c r="AR15" s="20">
        <v>225.75</v>
      </c>
      <c r="AS15" s="20">
        <v>166.56</v>
      </c>
      <c r="AT15" s="20">
        <v>195.62</v>
      </c>
      <c r="AU15" s="20">
        <v>198.56</v>
      </c>
      <c r="AV15" s="20">
        <v>97.69</v>
      </c>
      <c r="AW15" s="20">
        <v>161.12</v>
      </c>
      <c r="AX15" s="20">
        <v>1286.56</v>
      </c>
      <c r="AY15" s="20">
        <v>4.38</v>
      </c>
      <c r="AZ15" s="20">
        <v>396.94</v>
      </c>
      <c r="BA15" s="20">
        <v>237.21</v>
      </c>
      <c r="BB15" s="20">
        <v>121.89</v>
      </c>
      <c r="BC15" s="20">
        <v>91.26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0.37</v>
      </c>
      <c r="BL15" s="20">
        <v>0</v>
      </c>
      <c r="BM15" s="20">
        <v>0.21</v>
      </c>
      <c r="BN15" s="20">
        <v>0.02</v>
      </c>
      <c r="BO15" s="20">
        <v>0.04</v>
      </c>
      <c r="BP15" s="20">
        <v>0</v>
      </c>
      <c r="BQ15" s="20">
        <v>0</v>
      </c>
      <c r="BR15" s="20">
        <v>0</v>
      </c>
      <c r="BS15" s="20">
        <v>1.25</v>
      </c>
      <c r="BT15" s="20">
        <v>0</v>
      </c>
      <c r="BU15" s="20">
        <v>0</v>
      </c>
      <c r="BV15" s="20">
        <v>3.64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28.85</v>
      </c>
      <c r="CC15" s="24"/>
      <c r="CD15" s="24"/>
      <c r="CE15" s="20">
        <v>6.66</v>
      </c>
      <c r="CG15" s="20">
        <v>11.88</v>
      </c>
      <c r="CH15" s="20">
        <v>6.46</v>
      </c>
      <c r="CI15" s="20">
        <v>9.17</v>
      </c>
      <c r="CJ15" s="20">
        <v>634.69000000000005</v>
      </c>
      <c r="CK15" s="20">
        <v>243.01</v>
      </c>
      <c r="CL15" s="20">
        <v>438.85</v>
      </c>
      <c r="CM15" s="20">
        <v>5.09</v>
      </c>
      <c r="CN15" s="20">
        <v>3.21</v>
      </c>
      <c r="CO15" s="20">
        <v>4.3899999999999997</v>
      </c>
      <c r="CP15" s="20">
        <v>14</v>
      </c>
      <c r="CQ15" s="20">
        <v>0.47</v>
      </c>
      <c r="CR15" s="29"/>
    </row>
    <row r="16" spans="1:96" s="30" customFormat="1" ht="31.5" x14ac:dyDescent="0.25">
      <c r="A16" s="31"/>
      <c r="B16" s="32" t="s">
        <v>101</v>
      </c>
      <c r="C16" s="33"/>
      <c r="D16" s="33">
        <v>12.63</v>
      </c>
      <c r="E16" s="33">
        <v>0.76</v>
      </c>
      <c r="F16" s="33">
        <v>15.28</v>
      </c>
      <c r="G16" s="33">
        <v>15.57</v>
      </c>
      <c r="H16" s="33">
        <v>98.06</v>
      </c>
      <c r="I16" s="33">
        <v>572.19000000000005</v>
      </c>
      <c r="J16" s="33">
        <v>2.36</v>
      </c>
      <c r="K16" s="33">
        <v>7.85</v>
      </c>
      <c r="L16" s="33">
        <v>0</v>
      </c>
      <c r="M16" s="33">
        <v>0</v>
      </c>
      <c r="N16" s="33">
        <v>31.78</v>
      </c>
      <c r="O16" s="33">
        <v>60.04</v>
      </c>
      <c r="P16" s="33">
        <v>6.24</v>
      </c>
      <c r="Q16" s="33">
        <v>0</v>
      </c>
      <c r="R16" s="33">
        <v>0</v>
      </c>
      <c r="S16" s="33">
        <v>1.58</v>
      </c>
      <c r="T16" s="33">
        <v>3.04</v>
      </c>
      <c r="U16" s="33">
        <v>450.36</v>
      </c>
      <c r="V16" s="33">
        <v>404.95</v>
      </c>
      <c r="W16" s="33">
        <v>71.64</v>
      </c>
      <c r="X16" s="33">
        <v>75.34</v>
      </c>
      <c r="Y16" s="33">
        <v>201.63</v>
      </c>
      <c r="Z16" s="33">
        <v>2.52</v>
      </c>
      <c r="AA16" s="33">
        <v>6.33</v>
      </c>
      <c r="AB16" s="33">
        <v>52.4</v>
      </c>
      <c r="AC16" s="33">
        <v>19.059999999999999</v>
      </c>
      <c r="AD16" s="33">
        <v>6.9</v>
      </c>
      <c r="AE16" s="33">
        <v>0.27</v>
      </c>
      <c r="AF16" s="33">
        <v>0.1</v>
      </c>
      <c r="AG16" s="33">
        <v>1.01</v>
      </c>
      <c r="AH16" s="33">
        <v>3.85</v>
      </c>
      <c r="AI16" s="33">
        <v>60.78</v>
      </c>
      <c r="AJ16" s="34">
        <v>0</v>
      </c>
      <c r="AK16" s="34">
        <v>570.49</v>
      </c>
      <c r="AL16" s="34">
        <v>467.88</v>
      </c>
      <c r="AM16" s="34">
        <v>771.48</v>
      </c>
      <c r="AN16" s="34">
        <v>405.08</v>
      </c>
      <c r="AO16" s="34">
        <v>167.75</v>
      </c>
      <c r="AP16" s="34">
        <v>374</v>
      </c>
      <c r="AQ16" s="34">
        <v>155.85</v>
      </c>
      <c r="AR16" s="34">
        <v>563.48</v>
      </c>
      <c r="AS16" s="34">
        <v>468.78</v>
      </c>
      <c r="AT16" s="34">
        <v>638.83000000000004</v>
      </c>
      <c r="AU16" s="34">
        <v>753.19</v>
      </c>
      <c r="AV16" s="34">
        <v>248.3</v>
      </c>
      <c r="AW16" s="34">
        <v>740.53</v>
      </c>
      <c r="AX16" s="34">
        <v>2629.22</v>
      </c>
      <c r="AY16" s="34">
        <v>4.38</v>
      </c>
      <c r="AZ16" s="34">
        <v>850.47</v>
      </c>
      <c r="BA16" s="34">
        <v>548.78</v>
      </c>
      <c r="BB16" s="34">
        <v>369.02</v>
      </c>
      <c r="BC16" s="34">
        <v>254.55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0.01</v>
      </c>
      <c r="BJ16" s="34">
        <v>0</v>
      </c>
      <c r="BK16" s="34">
        <v>1.34</v>
      </c>
      <c r="BL16" s="34">
        <v>0</v>
      </c>
      <c r="BM16" s="34">
        <v>0.49</v>
      </c>
      <c r="BN16" s="34">
        <v>0.03</v>
      </c>
      <c r="BO16" s="34">
        <v>0.08</v>
      </c>
      <c r="BP16" s="34">
        <v>0</v>
      </c>
      <c r="BQ16" s="34">
        <v>0</v>
      </c>
      <c r="BR16" s="34">
        <v>0.01</v>
      </c>
      <c r="BS16" s="34">
        <v>3.66</v>
      </c>
      <c r="BT16" s="34">
        <v>0</v>
      </c>
      <c r="BU16" s="34">
        <v>0</v>
      </c>
      <c r="BV16" s="34">
        <v>8.31</v>
      </c>
      <c r="BW16" s="34">
        <v>0.04</v>
      </c>
      <c r="BX16" s="34">
        <v>0</v>
      </c>
      <c r="BY16" s="34">
        <v>0</v>
      </c>
      <c r="BZ16" s="34">
        <v>0</v>
      </c>
      <c r="CA16" s="34">
        <v>0</v>
      </c>
      <c r="CB16" s="34">
        <v>553.33000000000004</v>
      </c>
      <c r="CC16" s="25"/>
      <c r="CD16" s="25">
        <f>$I$16/$I$26*100</f>
        <v>36.695782668924117</v>
      </c>
      <c r="CE16" s="34">
        <v>15.07</v>
      </c>
      <c r="CF16" s="34"/>
      <c r="CG16" s="34">
        <v>53.08</v>
      </c>
      <c r="CH16" s="34">
        <v>30.51</v>
      </c>
      <c r="CI16" s="34">
        <v>41.8</v>
      </c>
      <c r="CJ16" s="34">
        <v>7207.88</v>
      </c>
      <c r="CK16" s="34">
        <v>2977.42</v>
      </c>
      <c r="CL16" s="34">
        <v>5092.6499999999996</v>
      </c>
      <c r="CM16" s="34">
        <v>208.27</v>
      </c>
      <c r="CN16" s="34">
        <v>175.65</v>
      </c>
      <c r="CO16" s="34">
        <v>192.19</v>
      </c>
      <c r="CP16" s="34">
        <v>23.88</v>
      </c>
      <c r="CQ16" s="34">
        <v>1.0900000000000001</v>
      </c>
    </row>
    <row r="17" spans="1:96" x14ac:dyDescent="0.25">
      <c r="A17" s="21"/>
      <c r="B17" s="22" t="s">
        <v>105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6" customFormat="1" ht="63" x14ac:dyDescent="0.25">
      <c r="A18" s="21" t="str">
        <f>"38/1"</f>
        <v>38/1</v>
      </c>
      <c r="B18" s="27" t="s">
        <v>201</v>
      </c>
      <c r="C18" s="23" t="str">
        <f>"100"</f>
        <v>100</v>
      </c>
      <c r="D18" s="23">
        <v>1.34</v>
      </c>
      <c r="E18" s="23">
        <v>0</v>
      </c>
      <c r="F18" s="23">
        <v>5.95</v>
      </c>
      <c r="G18" s="23">
        <v>5.95</v>
      </c>
      <c r="H18" s="23">
        <v>19.82</v>
      </c>
      <c r="I18" s="23">
        <v>130.64302776</v>
      </c>
      <c r="J18" s="23">
        <v>0.75</v>
      </c>
      <c r="K18" s="23">
        <v>3.9</v>
      </c>
      <c r="L18" s="23">
        <v>0</v>
      </c>
      <c r="M18" s="23">
        <v>0</v>
      </c>
      <c r="N18" s="23">
        <v>17.600000000000001</v>
      </c>
      <c r="O18" s="23">
        <v>7.0000000000000007E-2</v>
      </c>
      <c r="P18" s="23">
        <v>2.14</v>
      </c>
      <c r="Q18" s="23">
        <v>0</v>
      </c>
      <c r="R18" s="23">
        <v>0</v>
      </c>
      <c r="S18" s="23">
        <v>0.08</v>
      </c>
      <c r="T18" s="23">
        <v>1.62</v>
      </c>
      <c r="U18" s="23">
        <v>217.49</v>
      </c>
      <c r="V18" s="23">
        <v>185.57</v>
      </c>
      <c r="W18" s="23">
        <v>28.74</v>
      </c>
      <c r="X18" s="23">
        <v>16.04</v>
      </c>
      <c r="Y18" s="23">
        <v>31.62</v>
      </c>
      <c r="Z18" s="23">
        <v>1.04</v>
      </c>
      <c r="AA18" s="23">
        <v>0</v>
      </c>
      <c r="AB18" s="23">
        <v>6.84</v>
      </c>
      <c r="AC18" s="23">
        <v>1.64</v>
      </c>
      <c r="AD18" s="23">
        <v>2.72</v>
      </c>
      <c r="AE18" s="23">
        <v>0.01</v>
      </c>
      <c r="AF18" s="23">
        <v>0.03</v>
      </c>
      <c r="AG18" s="23">
        <v>0.12</v>
      </c>
      <c r="AH18" s="23">
        <v>0.33</v>
      </c>
      <c r="AI18" s="23">
        <v>1.61</v>
      </c>
      <c r="AJ18" s="20">
        <v>0</v>
      </c>
      <c r="AK18" s="20">
        <v>40.51</v>
      </c>
      <c r="AL18" s="20">
        <v>45.86</v>
      </c>
      <c r="AM18" s="20">
        <v>51.21</v>
      </c>
      <c r="AN18" s="20">
        <v>70.319999999999993</v>
      </c>
      <c r="AO18" s="20">
        <v>15.29</v>
      </c>
      <c r="AP18" s="20">
        <v>40.51</v>
      </c>
      <c r="AQ18" s="20">
        <v>9.94</v>
      </c>
      <c r="AR18" s="20">
        <v>34.4</v>
      </c>
      <c r="AS18" s="20">
        <v>30.57</v>
      </c>
      <c r="AT18" s="20">
        <v>55.8</v>
      </c>
      <c r="AU18" s="20">
        <v>250.71</v>
      </c>
      <c r="AV18" s="20">
        <v>10.7</v>
      </c>
      <c r="AW18" s="20">
        <v>29.05</v>
      </c>
      <c r="AX18" s="20">
        <v>209.43</v>
      </c>
      <c r="AY18" s="20">
        <v>0</v>
      </c>
      <c r="AZ18" s="20">
        <v>35.92</v>
      </c>
      <c r="BA18" s="20">
        <v>48.15</v>
      </c>
      <c r="BB18" s="20">
        <v>38.22</v>
      </c>
      <c r="BC18" s="20">
        <v>11.47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0.36</v>
      </c>
      <c r="BL18" s="20">
        <v>0</v>
      </c>
      <c r="BM18" s="20">
        <v>0.24</v>
      </c>
      <c r="BN18" s="20">
        <v>0.02</v>
      </c>
      <c r="BO18" s="20">
        <v>0.04</v>
      </c>
      <c r="BP18" s="20">
        <v>0</v>
      </c>
      <c r="BQ18" s="20">
        <v>0</v>
      </c>
      <c r="BR18" s="20">
        <v>0</v>
      </c>
      <c r="BS18" s="20">
        <v>1.39</v>
      </c>
      <c r="BT18" s="20">
        <v>0</v>
      </c>
      <c r="BU18" s="20">
        <v>0</v>
      </c>
      <c r="BV18" s="20">
        <v>3.47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72.709999999999994</v>
      </c>
      <c r="CC18" s="24"/>
      <c r="CD18" s="24"/>
      <c r="CE18" s="20">
        <v>1.1399999999999999</v>
      </c>
      <c r="CF18" s="20"/>
      <c r="CG18" s="20">
        <v>40.44</v>
      </c>
      <c r="CH18" s="20">
        <v>24.18</v>
      </c>
      <c r="CI18" s="20">
        <v>32.31</v>
      </c>
      <c r="CJ18" s="20">
        <v>1164.02</v>
      </c>
      <c r="CK18" s="20">
        <v>286.19</v>
      </c>
      <c r="CL18" s="20">
        <v>725.11</v>
      </c>
      <c r="CM18" s="20">
        <v>6.3</v>
      </c>
      <c r="CN18" s="20">
        <v>4.3099999999999996</v>
      </c>
      <c r="CO18" s="20">
        <v>5.31</v>
      </c>
      <c r="CP18" s="20">
        <v>5</v>
      </c>
      <c r="CQ18" s="20">
        <v>0.5</v>
      </c>
      <c r="CR18" s="28"/>
    </row>
    <row r="19" spans="1:96" s="26" customFormat="1" ht="31.5" x14ac:dyDescent="0.25">
      <c r="A19" s="21" t="str">
        <f>"5/9"</f>
        <v>5/9</v>
      </c>
      <c r="B19" s="27" t="s">
        <v>108</v>
      </c>
      <c r="C19" s="23" t="str">
        <f>"120"</f>
        <v>120</v>
      </c>
      <c r="D19" s="23">
        <v>16.97</v>
      </c>
      <c r="E19" s="23">
        <v>15.35</v>
      </c>
      <c r="F19" s="23">
        <v>14.2</v>
      </c>
      <c r="G19" s="23">
        <v>1.95</v>
      </c>
      <c r="H19" s="23">
        <v>9.73</v>
      </c>
      <c r="I19" s="23">
        <v>235.20025200000003</v>
      </c>
      <c r="J19" s="23">
        <v>4.22</v>
      </c>
      <c r="K19" s="23">
        <v>1.56</v>
      </c>
      <c r="L19" s="23">
        <v>0</v>
      </c>
      <c r="M19" s="23">
        <v>0</v>
      </c>
      <c r="N19" s="23">
        <v>0.22</v>
      </c>
      <c r="O19" s="23">
        <v>9.34</v>
      </c>
      <c r="P19" s="23">
        <v>0.18</v>
      </c>
      <c r="Q19" s="23">
        <v>0</v>
      </c>
      <c r="R19" s="23">
        <v>0</v>
      </c>
      <c r="S19" s="23">
        <v>0</v>
      </c>
      <c r="T19" s="23">
        <v>1.61</v>
      </c>
      <c r="U19" s="23">
        <v>250.38</v>
      </c>
      <c r="V19" s="23">
        <v>151.44999999999999</v>
      </c>
      <c r="W19" s="23">
        <v>15.55</v>
      </c>
      <c r="X19" s="23">
        <v>15.2</v>
      </c>
      <c r="Y19" s="23">
        <v>128.47</v>
      </c>
      <c r="Z19" s="23">
        <v>1.42</v>
      </c>
      <c r="AA19" s="23">
        <v>49.73</v>
      </c>
      <c r="AB19" s="23">
        <v>8.8800000000000008</v>
      </c>
      <c r="AC19" s="23">
        <v>63.94</v>
      </c>
      <c r="AD19" s="23">
        <v>1.57</v>
      </c>
      <c r="AE19" s="23">
        <v>0.06</v>
      </c>
      <c r="AF19" s="23">
        <v>0.12</v>
      </c>
      <c r="AG19" s="23">
        <v>6.21</v>
      </c>
      <c r="AH19" s="23">
        <v>11.24</v>
      </c>
      <c r="AI19" s="23">
        <v>0.32</v>
      </c>
      <c r="AJ19" s="20">
        <v>0</v>
      </c>
      <c r="AK19" s="20">
        <v>815.7</v>
      </c>
      <c r="AL19" s="20">
        <v>660.84</v>
      </c>
      <c r="AM19" s="20">
        <v>1314.61</v>
      </c>
      <c r="AN19" s="20">
        <v>1373.88</v>
      </c>
      <c r="AO19" s="20">
        <v>421.36</v>
      </c>
      <c r="AP19" s="20">
        <v>769.55</v>
      </c>
      <c r="AQ19" s="20">
        <v>264.63</v>
      </c>
      <c r="AR19" s="20">
        <v>712.09</v>
      </c>
      <c r="AS19" s="20">
        <v>1026.8</v>
      </c>
      <c r="AT19" s="20">
        <v>1105</v>
      </c>
      <c r="AU19" s="20">
        <v>1435.43</v>
      </c>
      <c r="AV19" s="20">
        <v>442.23</v>
      </c>
      <c r="AW19" s="20">
        <v>1215.97</v>
      </c>
      <c r="AX19" s="20">
        <v>2659.83</v>
      </c>
      <c r="AY19" s="20">
        <v>127.38</v>
      </c>
      <c r="AZ19" s="20">
        <v>895.52</v>
      </c>
      <c r="BA19" s="20">
        <v>795.91</v>
      </c>
      <c r="BB19" s="20">
        <v>584.30999999999995</v>
      </c>
      <c r="BC19" s="20">
        <v>223.58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0.13</v>
      </c>
      <c r="BL19" s="20">
        <v>0</v>
      </c>
      <c r="BM19" s="20">
        <v>0.08</v>
      </c>
      <c r="BN19" s="20">
        <v>0.01</v>
      </c>
      <c r="BO19" s="20">
        <v>0.01</v>
      </c>
      <c r="BP19" s="20">
        <v>0</v>
      </c>
      <c r="BQ19" s="20">
        <v>0</v>
      </c>
      <c r="BR19" s="20">
        <v>0</v>
      </c>
      <c r="BS19" s="20">
        <v>0.44</v>
      </c>
      <c r="BT19" s="20">
        <v>0</v>
      </c>
      <c r="BU19" s="20">
        <v>0</v>
      </c>
      <c r="BV19" s="20">
        <v>1.1200000000000001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92.36</v>
      </c>
      <c r="CC19" s="24"/>
      <c r="CD19" s="24"/>
      <c r="CE19" s="20">
        <v>51.21</v>
      </c>
      <c r="CF19" s="20"/>
      <c r="CG19" s="20">
        <v>38.200000000000003</v>
      </c>
      <c r="CH19" s="20">
        <v>18.12</v>
      </c>
      <c r="CI19" s="20">
        <v>28.16</v>
      </c>
      <c r="CJ19" s="20">
        <v>4095.4</v>
      </c>
      <c r="CK19" s="20">
        <v>2487.4</v>
      </c>
      <c r="CL19" s="20">
        <v>3291.4</v>
      </c>
      <c r="CM19" s="20">
        <v>27.32</v>
      </c>
      <c r="CN19" s="20">
        <v>20.57</v>
      </c>
      <c r="CO19" s="20">
        <v>24.01</v>
      </c>
      <c r="CP19" s="20">
        <v>0</v>
      </c>
      <c r="CQ19" s="20">
        <v>0.6</v>
      </c>
      <c r="CR19" s="28"/>
    </row>
    <row r="20" spans="1:96" s="26" customFormat="1" x14ac:dyDescent="0.25">
      <c r="A20" s="21" t="str">
        <f>"8/15"</f>
        <v>8/15</v>
      </c>
      <c r="B20" s="27" t="s">
        <v>97</v>
      </c>
      <c r="C20" s="23" t="str">
        <f>"50"</f>
        <v>50</v>
      </c>
      <c r="D20" s="23">
        <v>3.31</v>
      </c>
      <c r="E20" s="23">
        <v>0</v>
      </c>
      <c r="F20" s="23">
        <v>0.33</v>
      </c>
      <c r="G20" s="23">
        <v>0.33</v>
      </c>
      <c r="H20" s="23">
        <v>23.45</v>
      </c>
      <c r="I20" s="23">
        <v>111.95049999999999</v>
      </c>
      <c r="J20" s="23">
        <v>0</v>
      </c>
      <c r="K20" s="23">
        <v>0</v>
      </c>
      <c r="L20" s="23">
        <v>0</v>
      </c>
      <c r="M20" s="23">
        <v>0</v>
      </c>
      <c r="N20" s="23">
        <v>0.55000000000000004</v>
      </c>
      <c r="O20" s="23">
        <v>22.8</v>
      </c>
      <c r="P20" s="23">
        <v>0.1</v>
      </c>
      <c r="Q20" s="23">
        <v>0</v>
      </c>
      <c r="R20" s="23">
        <v>0</v>
      </c>
      <c r="S20" s="23">
        <v>0</v>
      </c>
      <c r="T20" s="23">
        <v>0.9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0">
        <v>0</v>
      </c>
      <c r="AK20" s="20">
        <v>159.65</v>
      </c>
      <c r="AL20" s="20">
        <v>166.17</v>
      </c>
      <c r="AM20" s="20">
        <v>254.48</v>
      </c>
      <c r="AN20" s="20">
        <v>84.39</v>
      </c>
      <c r="AO20" s="20">
        <v>50.03</v>
      </c>
      <c r="AP20" s="20">
        <v>100.05</v>
      </c>
      <c r="AQ20" s="20">
        <v>37.85</v>
      </c>
      <c r="AR20" s="20">
        <v>180.96</v>
      </c>
      <c r="AS20" s="20">
        <v>112.23</v>
      </c>
      <c r="AT20" s="20">
        <v>156.6</v>
      </c>
      <c r="AU20" s="20">
        <v>129.19999999999999</v>
      </c>
      <c r="AV20" s="20">
        <v>67.86</v>
      </c>
      <c r="AW20" s="20">
        <v>120.06</v>
      </c>
      <c r="AX20" s="20">
        <v>1003.98</v>
      </c>
      <c r="AY20" s="20">
        <v>0</v>
      </c>
      <c r="AZ20" s="20">
        <v>327.12</v>
      </c>
      <c r="BA20" s="20">
        <v>142.25</v>
      </c>
      <c r="BB20" s="20">
        <v>94.4</v>
      </c>
      <c r="BC20" s="20">
        <v>74.819999999999993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0.04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0.03</v>
      </c>
      <c r="BT20" s="20">
        <v>0</v>
      </c>
      <c r="BU20" s="20">
        <v>0</v>
      </c>
      <c r="BV20" s="20">
        <v>0.14000000000000001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19.55</v>
      </c>
      <c r="CC20" s="24"/>
      <c r="CD20" s="24"/>
      <c r="CE20" s="20">
        <v>0</v>
      </c>
      <c r="CF20" s="20"/>
      <c r="CG20" s="20">
        <v>0</v>
      </c>
      <c r="CH20" s="20">
        <v>0</v>
      </c>
      <c r="CI20" s="20">
        <v>0</v>
      </c>
      <c r="CJ20" s="20">
        <v>2850</v>
      </c>
      <c r="CK20" s="20">
        <v>1098</v>
      </c>
      <c r="CL20" s="20">
        <v>1974</v>
      </c>
      <c r="CM20" s="20">
        <v>22.8</v>
      </c>
      <c r="CN20" s="20">
        <v>22.8</v>
      </c>
      <c r="CO20" s="20">
        <v>22.8</v>
      </c>
      <c r="CP20" s="20">
        <v>0</v>
      </c>
      <c r="CQ20" s="20">
        <v>0</v>
      </c>
      <c r="CR20" s="28"/>
    </row>
    <row r="21" spans="1:96" s="26" customFormat="1" x14ac:dyDescent="0.25">
      <c r="A21" s="21" t="str">
        <f>"8/16"</f>
        <v>8/16</v>
      </c>
      <c r="B21" s="27" t="s">
        <v>106</v>
      </c>
      <c r="C21" s="23" t="str">
        <f>"60"</f>
        <v>60</v>
      </c>
      <c r="D21" s="23">
        <v>3.96</v>
      </c>
      <c r="E21" s="23">
        <v>0</v>
      </c>
      <c r="F21" s="23">
        <v>0.72</v>
      </c>
      <c r="G21" s="23">
        <v>0.72</v>
      </c>
      <c r="H21" s="23">
        <v>25.02</v>
      </c>
      <c r="I21" s="23">
        <v>116.02799999999999</v>
      </c>
      <c r="J21" s="23">
        <v>0.12</v>
      </c>
      <c r="K21" s="23">
        <v>0</v>
      </c>
      <c r="L21" s="23">
        <v>0</v>
      </c>
      <c r="M21" s="23">
        <v>0</v>
      </c>
      <c r="N21" s="23">
        <v>0.72</v>
      </c>
      <c r="O21" s="23">
        <v>19.32</v>
      </c>
      <c r="P21" s="23">
        <v>4.9800000000000004</v>
      </c>
      <c r="Q21" s="23">
        <v>0</v>
      </c>
      <c r="R21" s="23">
        <v>0</v>
      </c>
      <c r="S21" s="23">
        <v>0.6</v>
      </c>
      <c r="T21" s="23">
        <v>1.5</v>
      </c>
      <c r="U21" s="23">
        <v>366</v>
      </c>
      <c r="V21" s="23">
        <v>147</v>
      </c>
      <c r="W21" s="23">
        <v>21</v>
      </c>
      <c r="X21" s="23">
        <v>28.2</v>
      </c>
      <c r="Y21" s="23">
        <v>94.8</v>
      </c>
      <c r="Z21" s="23">
        <v>2.34</v>
      </c>
      <c r="AA21" s="23">
        <v>0</v>
      </c>
      <c r="AB21" s="23">
        <v>3</v>
      </c>
      <c r="AC21" s="23">
        <v>0.6</v>
      </c>
      <c r="AD21" s="23">
        <v>0.84</v>
      </c>
      <c r="AE21" s="23">
        <v>0.11</v>
      </c>
      <c r="AF21" s="23">
        <v>0.05</v>
      </c>
      <c r="AG21" s="23">
        <v>0.42</v>
      </c>
      <c r="AH21" s="23">
        <v>1.2</v>
      </c>
      <c r="AI21" s="23">
        <v>0</v>
      </c>
      <c r="AJ21" s="20">
        <v>0</v>
      </c>
      <c r="AK21" s="20">
        <v>193.2</v>
      </c>
      <c r="AL21" s="20">
        <v>148.80000000000001</v>
      </c>
      <c r="AM21" s="20">
        <v>256.2</v>
      </c>
      <c r="AN21" s="20">
        <v>133.80000000000001</v>
      </c>
      <c r="AO21" s="20">
        <v>55.8</v>
      </c>
      <c r="AP21" s="20">
        <v>118.8</v>
      </c>
      <c r="AQ21" s="20">
        <v>48</v>
      </c>
      <c r="AR21" s="20">
        <v>222.6</v>
      </c>
      <c r="AS21" s="20">
        <v>178.2</v>
      </c>
      <c r="AT21" s="20">
        <v>174.6</v>
      </c>
      <c r="AU21" s="20">
        <v>278.39999999999998</v>
      </c>
      <c r="AV21" s="20">
        <v>74.400000000000006</v>
      </c>
      <c r="AW21" s="20">
        <v>186</v>
      </c>
      <c r="AX21" s="20">
        <v>935.4</v>
      </c>
      <c r="AY21" s="20">
        <v>0</v>
      </c>
      <c r="AZ21" s="20">
        <v>315.60000000000002</v>
      </c>
      <c r="BA21" s="20">
        <v>174.6</v>
      </c>
      <c r="BB21" s="20">
        <v>108</v>
      </c>
      <c r="BC21" s="20">
        <v>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0.08</v>
      </c>
      <c r="BL21" s="20">
        <v>0</v>
      </c>
      <c r="BM21" s="20">
        <v>0.01</v>
      </c>
      <c r="BN21" s="20">
        <v>0.01</v>
      </c>
      <c r="BO21" s="20">
        <v>0</v>
      </c>
      <c r="BP21" s="20">
        <v>0</v>
      </c>
      <c r="BQ21" s="20">
        <v>0</v>
      </c>
      <c r="BR21" s="20">
        <v>0.01</v>
      </c>
      <c r="BS21" s="20">
        <v>7.0000000000000007E-2</v>
      </c>
      <c r="BT21" s="20">
        <v>0</v>
      </c>
      <c r="BU21" s="20">
        <v>0</v>
      </c>
      <c r="BV21" s="20">
        <v>0.28999999999999998</v>
      </c>
      <c r="BW21" s="20">
        <v>0.05</v>
      </c>
      <c r="BX21" s="20">
        <v>0</v>
      </c>
      <c r="BY21" s="20">
        <v>0</v>
      </c>
      <c r="BZ21" s="20">
        <v>0</v>
      </c>
      <c r="CA21" s="20">
        <v>0</v>
      </c>
      <c r="CB21" s="20">
        <v>28.2</v>
      </c>
      <c r="CC21" s="24"/>
      <c r="CD21" s="24"/>
      <c r="CE21" s="20">
        <v>0.5</v>
      </c>
      <c r="CF21" s="20"/>
      <c r="CG21" s="20">
        <v>15</v>
      </c>
      <c r="CH21" s="20">
        <v>15</v>
      </c>
      <c r="CI21" s="20">
        <v>15</v>
      </c>
      <c r="CJ21" s="20">
        <v>2850</v>
      </c>
      <c r="CK21" s="20">
        <v>1098</v>
      </c>
      <c r="CL21" s="20">
        <v>1974</v>
      </c>
      <c r="CM21" s="20">
        <v>28.5</v>
      </c>
      <c r="CN21" s="20">
        <v>23.7</v>
      </c>
      <c r="CO21" s="20">
        <v>26.1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"200"</f>
        <v>200</v>
      </c>
      <c r="D22" s="23">
        <v>7.03</v>
      </c>
      <c r="E22" s="23">
        <v>0</v>
      </c>
      <c r="F22" s="23">
        <v>5.17</v>
      </c>
      <c r="G22" s="23">
        <v>5.88</v>
      </c>
      <c r="H22" s="23">
        <v>45.42</v>
      </c>
      <c r="I22" s="23">
        <v>255.72879599999999</v>
      </c>
      <c r="J22" s="23">
        <v>0.76</v>
      </c>
      <c r="K22" s="23">
        <v>3.25</v>
      </c>
      <c r="L22" s="23">
        <v>0</v>
      </c>
      <c r="M22" s="23">
        <v>0</v>
      </c>
      <c r="N22" s="23">
        <v>1.24</v>
      </c>
      <c r="O22" s="23">
        <v>41.89</v>
      </c>
      <c r="P22" s="23">
        <v>2.29</v>
      </c>
      <c r="Q22" s="23">
        <v>0</v>
      </c>
      <c r="R22" s="23">
        <v>0</v>
      </c>
      <c r="S22" s="23">
        <v>0</v>
      </c>
      <c r="T22" s="23">
        <v>0.84</v>
      </c>
      <c r="U22" s="23">
        <v>195.59</v>
      </c>
      <c r="V22" s="23">
        <v>73.64</v>
      </c>
      <c r="W22" s="23">
        <v>12.99</v>
      </c>
      <c r="X22" s="23">
        <v>9.56</v>
      </c>
      <c r="Y22" s="23">
        <v>51.88</v>
      </c>
      <c r="Z22" s="23">
        <v>0.96</v>
      </c>
      <c r="AA22" s="23">
        <v>0</v>
      </c>
      <c r="AB22" s="23">
        <v>0</v>
      </c>
      <c r="AC22" s="23">
        <v>0</v>
      </c>
      <c r="AD22" s="23">
        <v>3.22</v>
      </c>
      <c r="AE22" s="23">
        <v>0.08</v>
      </c>
      <c r="AF22" s="23">
        <v>0.02</v>
      </c>
      <c r="AG22" s="23">
        <v>0.65</v>
      </c>
      <c r="AH22" s="23">
        <v>1.97</v>
      </c>
      <c r="AI22" s="23">
        <v>0</v>
      </c>
      <c r="AJ22" s="20">
        <v>0</v>
      </c>
      <c r="AK22" s="20">
        <v>304.26</v>
      </c>
      <c r="AL22" s="20">
        <v>278.05</v>
      </c>
      <c r="AM22" s="20">
        <v>520.95000000000005</v>
      </c>
      <c r="AN22" s="20">
        <v>161.72</v>
      </c>
      <c r="AO22" s="20">
        <v>99.08</v>
      </c>
      <c r="AP22" s="20">
        <v>200.71</v>
      </c>
      <c r="AQ22" s="20">
        <v>64.56</v>
      </c>
      <c r="AR22" s="20">
        <v>323.44</v>
      </c>
      <c r="AS22" s="20">
        <v>213.49</v>
      </c>
      <c r="AT22" s="20">
        <v>258.24</v>
      </c>
      <c r="AU22" s="20">
        <v>219.88</v>
      </c>
      <c r="AV22" s="20">
        <v>129.12</v>
      </c>
      <c r="AW22" s="20">
        <v>226.28</v>
      </c>
      <c r="AX22" s="20">
        <v>1990.47</v>
      </c>
      <c r="AY22" s="20">
        <v>0</v>
      </c>
      <c r="AZ22" s="20">
        <v>627.05999999999995</v>
      </c>
      <c r="BA22" s="20">
        <v>323.44</v>
      </c>
      <c r="BB22" s="20">
        <v>161.72</v>
      </c>
      <c r="BC22" s="20">
        <v>129.12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0.38</v>
      </c>
      <c r="BL22" s="20">
        <v>0</v>
      </c>
      <c r="BM22" s="20">
        <v>0.19</v>
      </c>
      <c r="BN22" s="20">
        <v>0.01</v>
      </c>
      <c r="BO22" s="20">
        <v>0.03</v>
      </c>
      <c r="BP22" s="20">
        <v>0</v>
      </c>
      <c r="BQ22" s="20">
        <v>0</v>
      </c>
      <c r="BR22" s="20">
        <v>0.01</v>
      </c>
      <c r="BS22" s="20">
        <v>1.05</v>
      </c>
      <c r="BT22" s="20">
        <v>0</v>
      </c>
      <c r="BU22" s="20">
        <v>0</v>
      </c>
      <c r="BV22" s="20">
        <v>3.23</v>
      </c>
      <c r="BW22" s="20">
        <v>0.01</v>
      </c>
      <c r="BX22" s="20">
        <v>0</v>
      </c>
      <c r="BY22" s="20">
        <v>0</v>
      </c>
      <c r="BZ22" s="20">
        <v>0</v>
      </c>
      <c r="CA22" s="20">
        <v>0</v>
      </c>
      <c r="CB22" s="20">
        <v>8.85</v>
      </c>
      <c r="CC22" s="24"/>
      <c r="CD22" s="24"/>
      <c r="CE22" s="20">
        <v>0</v>
      </c>
      <c r="CF22" s="20"/>
      <c r="CG22" s="20">
        <v>21.02</v>
      </c>
      <c r="CH22" s="20">
        <v>11.02</v>
      </c>
      <c r="CI22" s="20">
        <v>16.02</v>
      </c>
      <c r="CJ22" s="20">
        <v>483.11</v>
      </c>
      <c r="CK22" s="20">
        <v>483.11</v>
      </c>
      <c r="CL22" s="20">
        <v>483.11</v>
      </c>
      <c r="CM22" s="20">
        <v>11.63</v>
      </c>
      <c r="CN22" s="20">
        <v>5.92</v>
      </c>
      <c r="CO22" s="20">
        <v>8.77</v>
      </c>
      <c r="CP22" s="20">
        <v>0</v>
      </c>
      <c r="CQ22" s="20">
        <v>0.5</v>
      </c>
      <c r="CR22" s="28"/>
    </row>
    <row r="23" spans="1:96" s="26" customFormat="1" ht="31.5" x14ac:dyDescent="0.25">
      <c r="A23" s="21" t="str">
        <f>"6/10"</f>
        <v>6/10</v>
      </c>
      <c r="B23" s="27" t="s">
        <v>204</v>
      </c>
      <c r="C23" s="23" t="str">
        <f>"200"</f>
        <v>200</v>
      </c>
      <c r="D23" s="23">
        <v>0.2</v>
      </c>
      <c r="E23" s="23">
        <v>0</v>
      </c>
      <c r="F23" s="23">
        <v>0.08</v>
      </c>
      <c r="G23" s="23">
        <v>0.08</v>
      </c>
      <c r="H23" s="23">
        <v>12.12</v>
      </c>
      <c r="I23" s="23">
        <v>47.29616</v>
      </c>
      <c r="J23" s="23">
        <v>0.02</v>
      </c>
      <c r="K23" s="23">
        <v>0</v>
      </c>
      <c r="L23" s="23">
        <v>0</v>
      </c>
      <c r="M23" s="23">
        <v>0</v>
      </c>
      <c r="N23" s="23">
        <v>11.21</v>
      </c>
      <c r="O23" s="23">
        <v>0</v>
      </c>
      <c r="P23" s="23">
        <v>0.91</v>
      </c>
      <c r="Q23" s="23">
        <v>0</v>
      </c>
      <c r="R23" s="23">
        <v>0</v>
      </c>
      <c r="S23" s="23">
        <v>0.46</v>
      </c>
      <c r="T23" s="23">
        <v>0.19</v>
      </c>
      <c r="U23" s="23">
        <v>6.44</v>
      </c>
      <c r="V23" s="23">
        <v>69.599999999999994</v>
      </c>
      <c r="W23" s="23">
        <v>7.28</v>
      </c>
      <c r="X23" s="23">
        <v>5.89</v>
      </c>
      <c r="Y23" s="23">
        <v>6.14</v>
      </c>
      <c r="Z23" s="23">
        <v>0.28000000000000003</v>
      </c>
      <c r="AA23" s="23">
        <v>0</v>
      </c>
      <c r="AB23" s="23">
        <v>18</v>
      </c>
      <c r="AC23" s="23">
        <v>3.4</v>
      </c>
      <c r="AD23" s="23">
        <v>0.14000000000000001</v>
      </c>
      <c r="AE23" s="23">
        <v>0.01</v>
      </c>
      <c r="AF23" s="23">
        <v>0.01</v>
      </c>
      <c r="AG23" s="23">
        <v>0.05</v>
      </c>
      <c r="AH23" s="23">
        <v>0.08</v>
      </c>
      <c r="AI23" s="23">
        <v>16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226.67</v>
      </c>
      <c r="CC23" s="24"/>
      <c r="CD23" s="24"/>
      <c r="CE23" s="20">
        <v>3</v>
      </c>
      <c r="CF23" s="20"/>
      <c r="CG23" s="20">
        <v>4.59</v>
      </c>
      <c r="CH23" s="20">
        <v>4.59</v>
      </c>
      <c r="CI23" s="20">
        <v>4.59</v>
      </c>
      <c r="CJ23" s="20">
        <v>545</v>
      </c>
      <c r="CK23" s="20">
        <v>210.4</v>
      </c>
      <c r="CL23" s="20">
        <v>377.7</v>
      </c>
      <c r="CM23" s="20">
        <v>46.66</v>
      </c>
      <c r="CN23" s="20">
        <v>27.76</v>
      </c>
      <c r="CO23" s="20">
        <v>37.21</v>
      </c>
      <c r="CP23" s="20">
        <v>10</v>
      </c>
      <c r="CQ23" s="20">
        <v>0</v>
      </c>
      <c r="CR23" s="28"/>
    </row>
    <row r="24" spans="1:96" s="20" customFormat="1" ht="31.5" x14ac:dyDescent="0.25">
      <c r="A24" s="21" t="str">
        <f>"8/2"</f>
        <v>8/2</v>
      </c>
      <c r="B24" s="27" t="s">
        <v>278</v>
      </c>
      <c r="C24" s="23" t="str">
        <f>"250"</f>
        <v>250</v>
      </c>
      <c r="D24" s="23">
        <v>1.87</v>
      </c>
      <c r="E24" s="23">
        <v>0</v>
      </c>
      <c r="F24" s="23">
        <v>5.19</v>
      </c>
      <c r="G24" s="23">
        <v>5.15</v>
      </c>
      <c r="H24" s="23">
        <v>9.9</v>
      </c>
      <c r="I24" s="23">
        <v>90.242609999999999</v>
      </c>
      <c r="J24" s="23">
        <v>1.0900000000000001</v>
      </c>
      <c r="K24" s="23">
        <v>3.25</v>
      </c>
      <c r="L24" s="23">
        <v>0</v>
      </c>
      <c r="M24" s="23">
        <v>0</v>
      </c>
      <c r="N24" s="23">
        <v>4.57</v>
      </c>
      <c r="O24" s="23">
        <v>3.41</v>
      </c>
      <c r="P24" s="23">
        <v>1.92</v>
      </c>
      <c r="Q24" s="23">
        <v>0</v>
      </c>
      <c r="R24" s="23">
        <v>0</v>
      </c>
      <c r="S24" s="23">
        <v>0.3</v>
      </c>
      <c r="T24" s="23">
        <v>1.26</v>
      </c>
      <c r="U24" s="23">
        <v>208.15</v>
      </c>
      <c r="V24" s="23">
        <v>222.94</v>
      </c>
      <c r="W24" s="23">
        <v>39.590000000000003</v>
      </c>
      <c r="X24" s="23">
        <v>17.89</v>
      </c>
      <c r="Y24" s="23">
        <v>39.35</v>
      </c>
      <c r="Z24" s="23">
        <v>0.56999999999999995</v>
      </c>
      <c r="AA24" s="23">
        <v>3</v>
      </c>
      <c r="AB24" s="23">
        <v>1452</v>
      </c>
      <c r="AC24" s="23">
        <v>307.3</v>
      </c>
      <c r="AD24" s="23">
        <v>2.38</v>
      </c>
      <c r="AE24" s="23">
        <v>0.03</v>
      </c>
      <c r="AF24" s="23">
        <v>0.04</v>
      </c>
      <c r="AG24" s="23">
        <v>0.56999999999999995</v>
      </c>
      <c r="AH24" s="23">
        <v>1</v>
      </c>
      <c r="AI24" s="23">
        <v>12.41</v>
      </c>
      <c r="AJ24" s="20">
        <v>0</v>
      </c>
      <c r="AK24" s="20">
        <v>109.89</v>
      </c>
      <c r="AL24" s="20">
        <v>87.75</v>
      </c>
      <c r="AM24" s="20">
        <v>152.33000000000001</v>
      </c>
      <c r="AN24" s="20">
        <v>133.44</v>
      </c>
      <c r="AO24" s="20">
        <v>46.44</v>
      </c>
      <c r="AP24" s="20">
        <v>83.66</v>
      </c>
      <c r="AQ24" s="20">
        <v>22.66</v>
      </c>
      <c r="AR24" s="20">
        <v>93.72</v>
      </c>
      <c r="AS24" s="20">
        <v>122.67</v>
      </c>
      <c r="AT24" s="20">
        <v>132.6</v>
      </c>
      <c r="AU24" s="20">
        <v>239</v>
      </c>
      <c r="AV24" s="20">
        <v>60.84</v>
      </c>
      <c r="AW24" s="20">
        <v>94.19</v>
      </c>
      <c r="AX24" s="20">
        <v>413.15</v>
      </c>
      <c r="AY24" s="20">
        <v>0</v>
      </c>
      <c r="AZ24" s="20">
        <v>96.17</v>
      </c>
      <c r="BA24" s="20">
        <v>97.67</v>
      </c>
      <c r="BB24" s="20">
        <v>79.569999999999993</v>
      </c>
      <c r="BC24" s="20">
        <v>34.26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0.28000000000000003</v>
      </c>
      <c r="BL24" s="20">
        <v>0</v>
      </c>
      <c r="BM24" s="20">
        <v>0.18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1.06</v>
      </c>
      <c r="BT24" s="20">
        <v>0</v>
      </c>
      <c r="BU24" s="20">
        <v>0</v>
      </c>
      <c r="BV24" s="20">
        <v>2.97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305.14</v>
      </c>
      <c r="CC24" s="24"/>
      <c r="CD24" s="24"/>
      <c r="CE24" s="20">
        <v>245</v>
      </c>
      <c r="CG24" s="20">
        <v>31.32</v>
      </c>
      <c r="CH24" s="20">
        <v>17.27</v>
      </c>
      <c r="CI24" s="20">
        <v>24.29</v>
      </c>
      <c r="CJ24" s="20">
        <v>1407.17</v>
      </c>
      <c r="CK24" s="20">
        <v>460.27</v>
      </c>
      <c r="CL24" s="20">
        <v>933.72</v>
      </c>
      <c r="CM24" s="20">
        <v>61.22</v>
      </c>
      <c r="CN24" s="20">
        <v>39.619999999999997</v>
      </c>
      <c r="CO24" s="20">
        <v>50.42</v>
      </c>
      <c r="CP24" s="20">
        <v>0</v>
      </c>
      <c r="CQ24" s="20">
        <v>0.5</v>
      </c>
      <c r="CR24" s="29"/>
    </row>
    <row r="25" spans="1:96" s="30" customFormat="1" x14ac:dyDescent="0.25">
      <c r="A25" s="31"/>
      <c r="B25" s="32" t="s">
        <v>112</v>
      </c>
      <c r="C25" s="33"/>
      <c r="D25" s="33">
        <v>34.67</v>
      </c>
      <c r="E25" s="33">
        <v>15.35</v>
      </c>
      <c r="F25" s="33">
        <v>31.64</v>
      </c>
      <c r="G25" s="33">
        <v>20.05</v>
      </c>
      <c r="H25" s="33">
        <v>145.47</v>
      </c>
      <c r="I25" s="33">
        <v>987.09</v>
      </c>
      <c r="J25" s="33">
        <v>6.96</v>
      </c>
      <c r="K25" s="33">
        <v>11.96</v>
      </c>
      <c r="L25" s="33">
        <v>0</v>
      </c>
      <c r="M25" s="33">
        <v>0</v>
      </c>
      <c r="N25" s="33">
        <v>36.11</v>
      </c>
      <c r="O25" s="33">
        <v>96.83</v>
      </c>
      <c r="P25" s="33">
        <v>12.53</v>
      </c>
      <c r="Q25" s="33">
        <v>0</v>
      </c>
      <c r="R25" s="33">
        <v>0</v>
      </c>
      <c r="S25" s="33">
        <v>1.44</v>
      </c>
      <c r="T25" s="33">
        <v>7.93</v>
      </c>
      <c r="U25" s="33">
        <v>1244.04</v>
      </c>
      <c r="V25" s="33">
        <v>850.2</v>
      </c>
      <c r="W25" s="33">
        <v>125.15</v>
      </c>
      <c r="X25" s="33">
        <v>92.77</v>
      </c>
      <c r="Y25" s="33">
        <v>352.26</v>
      </c>
      <c r="Z25" s="33">
        <v>6.61</v>
      </c>
      <c r="AA25" s="33">
        <v>52.73</v>
      </c>
      <c r="AB25" s="33">
        <v>1488.72</v>
      </c>
      <c r="AC25" s="33">
        <v>376.88</v>
      </c>
      <c r="AD25" s="33">
        <v>10.87</v>
      </c>
      <c r="AE25" s="33">
        <v>0.3</v>
      </c>
      <c r="AF25" s="33">
        <v>0.26</v>
      </c>
      <c r="AG25" s="33">
        <v>8.02</v>
      </c>
      <c r="AH25" s="33">
        <v>15.82</v>
      </c>
      <c r="AI25" s="33">
        <v>30.34</v>
      </c>
      <c r="AJ25" s="34">
        <v>0</v>
      </c>
      <c r="AK25" s="34">
        <v>1623.21</v>
      </c>
      <c r="AL25" s="34">
        <v>1387.47</v>
      </c>
      <c r="AM25" s="34">
        <v>2549.7800000000002</v>
      </c>
      <c r="AN25" s="34">
        <v>1957.55</v>
      </c>
      <c r="AO25" s="34">
        <v>687.98</v>
      </c>
      <c r="AP25" s="34">
        <v>1313.28</v>
      </c>
      <c r="AQ25" s="34">
        <v>447.62</v>
      </c>
      <c r="AR25" s="34">
        <v>1567.2</v>
      </c>
      <c r="AS25" s="34">
        <v>1683.97</v>
      </c>
      <c r="AT25" s="34">
        <v>1882.84</v>
      </c>
      <c r="AU25" s="34">
        <v>2552.62</v>
      </c>
      <c r="AV25" s="34">
        <v>785.14</v>
      </c>
      <c r="AW25" s="34">
        <v>1871.54</v>
      </c>
      <c r="AX25" s="34">
        <v>7212.25</v>
      </c>
      <c r="AY25" s="34">
        <v>127.38</v>
      </c>
      <c r="AZ25" s="34">
        <v>2297.38</v>
      </c>
      <c r="BA25" s="34">
        <v>1582.02</v>
      </c>
      <c r="BB25" s="34">
        <v>1066.21</v>
      </c>
      <c r="BC25" s="34">
        <v>551.25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1.28</v>
      </c>
      <c r="BL25" s="34">
        <v>0</v>
      </c>
      <c r="BM25" s="34">
        <v>0.7</v>
      </c>
      <c r="BN25" s="34">
        <v>0.06</v>
      </c>
      <c r="BO25" s="34">
        <v>0.12</v>
      </c>
      <c r="BP25" s="34">
        <v>0</v>
      </c>
      <c r="BQ25" s="34">
        <v>0</v>
      </c>
      <c r="BR25" s="34">
        <v>0.02</v>
      </c>
      <c r="BS25" s="34">
        <v>4.04</v>
      </c>
      <c r="BT25" s="34">
        <v>0</v>
      </c>
      <c r="BU25" s="34">
        <v>0</v>
      </c>
      <c r="BV25" s="34">
        <v>11.21</v>
      </c>
      <c r="BW25" s="34">
        <v>7.0000000000000007E-2</v>
      </c>
      <c r="BX25" s="34">
        <v>0</v>
      </c>
      <c r="BY25" s="34">
        <v>0</v>
      </c>
      <c r="BZ25" s="34">
        <v>0</v>
      </c>
      <c r="CA25" s="34">
        <v>0</v>
      </c>
      <c r="CB25" s="34">
        <v>753.48</v>
      </c>
      <c r="CC25" s="25"/>
      <c r="CD25" s="25">
        <f>$I$25/$I$26*100</f>
        <v>63.304217331075883</v>
      </c>
      <c r="CE25" s="34">
        <v>300.85000000000002</v>
      </c>
      <c r="CF25" s="34"/>
      <c r="CG25" s="34">
        <v>150.57</v>
      </c>
      <c r="CH25" s="34">
        <v>90.18</v>
      </c>
      <c r="CI25" s="34">
        <v>120.37</v>
      </c>
      <c r="CJ25" s="34">
        <v>13394.69</v>
      </c>
      <c r="CK25" s="34">
        <v>6123.36</v>
      </c>
      <c r="CL25" s="34">
        <v>9759.0300000000007</v>
      </c>
      <c r="CM25" s="34">
        <v>204.43</v>
      </c>
      <c r="CN25" s="34">
        <v>144.68</v>
      </c>
      <c r="CO25" s="34">
        <v>174.61</v>
      </c>
      <c r="CP25" s="34">
        <v>15</v>
      </c>
      <c r="CQ25" s="34">
        <v>2.1</v>
      </c>
    </row>
    <row r="26" spans="1:96" s="30" customFormat="1" x14ac:dyDescent="0.25">
      <c r="A26" s="31"/>
      <c r="B26" s="32" t="s">
        <v>117</v>
      </c>
      <c r="C26" s="33"/>
      <c r="D26" s="33">
        <v>47.3</v>
      </c>
      <c r="E26" s="33">
        <v>16.11</v>
      </c>
      <c r="F26" s="33">
        <v>46.92</v>
      </c>
      <c r="G26" s="33">
        <v>35.619999999999997</v>
      </c>
      <c r="H26" s="33">
        <v>243.53</v>
      </c>
      <c r="I26" s="33">
        <v>1559.28</v>
      </c>
      <c r="J26" s="33">
        <v>9.32</v>
      </c>
      <c r="K26" s="33">
        <v>19.809999999999999</v>
      </c>
      <c r="L26" s="33">
        <v>0</v>
      </c>
      <c r="M26" s="33">
        <v>0</v>
      </c>
      <c r="N26" s="33">
        <v>67.89</v>
      </c>
      <c r="O26" s="33">
        <v>156.88</v>
      </c>
      <c r="P26" s="33">
        <v>18.760000000000002</v>
      </c>
      <c r="Q26" s="33">
        <v>0</v>
      </c>
      <c r="R26" s="33">
        <v>0</v>
      </c>
      <c r="S26" s="33">
        <v>3.02</v>
      </c>
      <c r="T26" s="33">
        <v>10.97</v>
      </c>
      <c r="U26" s="33">
        <v>1694.4</v>
      </c>
      <c r="V26" s="33">
        <v>1255.1600000000001</v>
      </c>
      <c r="W26" s="33">
        <v>196.79</v>
      </c>
      <c r="X26" s="33">
        <v>168.11</v>
      </c>
      <c r="Y26" s="33">
        <v>553.89</v>
      </c>
      <c r="Z26" s="33">
        <v>9.1199999999999992</v>
      </c>
      <c r="AA26" s="33">
        <v>59.06</v>
      </c>
      <c r="AB26" s="33">
        <v>1541.12</v>
      </c>
      <c r="AC26" s="33">
        <v>395.94</v>
      </c>
      <c r="AD26" s="33">
        <v>17.78</v>
      </c>
      <c r="AE26" s="33">
        <v>0.56999999999999995</v>
      </c>
      <c r="AF26" s="33">
        <v>0.36</v>
      </c>
      <c r="AG26" s="33">
        <v>9.0299999999999994</v>
      </c>
      <c r="AH26" s="33">
        <v>19.670000000000002</v>
      </c>
      <c r="AI26" s="33">
        <v>91.12</v>
      </c>
      <c r="AJ26" s="34">
        <v>0</v>
      </c>
      <c r="AK26" s="34">
        <v>2193.6999999999998</v>
      </c>
      <c r="AL26" s="34">
        <v>1855.35</v>
      </c>
      <c r="AM26" s="34">
        <v>3321.26</v>
      </c>
      <c r="AN26" s="34">
        <v>2362.63</v>
      </c>
      <c r="AO26" s="34">
        <v>855.73</v>
      </c>
      <c r="AP26" s="34">
        <v>1687.28</v>
      </c>
      <c r="AQ26" s="34">
        <v>603.47</v>
      </c>
      <c r="AR26" s="34">
        <v>2130.6799999999998</v>
      </c>
      <c r="AS26" s="34">
        <v>2152.75</v>
      </c>
      <c r="AT26" s="34">
        <v>2521.67</v>
      </c>
      <c r="AU26" s="34">
        <v>3305.81</v>
      </c>
      <c r="AV26" s="34">
        <v>1033.44</v>
      </c>
      <c r="AW26" s="34">
        <v>2612.0700000000002</v>
      </c>
      <c r="AX26" s="34">
        <v>9841.4699999999993</v>
      </c>
      <c r="AY26" s="34">
        <v>131.76</v>
      </c>
      <c r="AZ26" s="34">
        <v>3147.85</v>
      </c>
      <c r="BA26" s="34">
        <v>2130.8000000000002</v>
      </c>
      <c r="BB26" s="34">
        <v>1435.23</v>
      </c>
      <c r="BC26" s="34">
        <v>805.79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0.01</v>
      </c>
      <c r="BJ26" s="34">
        <v>0</v>
      </c>
      <c r="BK26" s="34">
        <v>2.62</v>
      </c>
      <c r="BL26" s="34">
        <v>0</v>
      </c>
      <c r="BM26" s="34">
        <v>1.19</v>
      </c>
      <c r="BN26" s="34">
        <v>0.1</v>
      </c>
      <c r="BO26" s="34">
        <v>0.19</v>
      </c>
      <c r="BP26" s="34">
        <v>0</v>
      </c>
      <c r="BQ26" s="34">
        <v>0</v>
      </c>
      <c r="BR26" s="34">
        <v>0.02</v>
      </c>
      <c r="BS26" s="34">
        <v>7.7</v>
      </c>
      <c r="BT26" s="34">
        <v>0</v>
      </c>
      <c r="BU26" s="34">
        <v>0</v>
      </c>
      <c r="BV26" s="34">
        <v>19.53</v>
      </c>
      <c r="BW26" s="34">
        <v>0.1</v>
      </c>
      <c r="BX26" s="34">
        <v>0</v>
      </c>
      <c r="BY26" s="34">
        <v>0</v>
      </c>
      <c r="BZ26" s="34">
        <v>0</v>
      </c>
      <c r="CA26" s="34">
        <v>0</v>
      </c>
      <c r="CB26" s="34">
        <v>1306.81</v>
      </c>
      <c r="CC26" s="25"/>
      <c r="CD26" s="25"/>
      <c r="CE26" s="34">
        <v>315.92</v>
      </c>
      <c r="CF26" s="34"/>
      <c r="CG26" s="34">
        <v>203.65</v>
      </c>
      <c r="CH26" s="34">
        <v>120.69</v>
      </c>
      <c r="CI26" s="34">
        <v>162.16999999999999</v>
      </c>
      <c r="CJ26" s="34">
        <v>20602.57</v>
      </c>
      <c r="CK26" s="34">
        <v>9100.7800000000007</v>
      </c>
      <c r="CL26" s="34">
        <v>14851.67</v>
      </c>
      <c r="CM26" s="34">
        <v>412.7</v>
      </c>
      <c r="CN26" s="34">
        <v>320.33</v>
      </c>
      <c r="CO26" s="34">
        <v>366.81</v>
      </c>
      <c r="CP26" s="34">
        <v>38.880000000000003</v>
      </c>
      <c r="CQ26" s="34">
        <v>3.19</v>
      </c>
    </row>
    <row r="27" spans="1:96" ht="47.25" x14ac:dyDescent="0.25">
      <c r="A27" s="21"/>
      <c r="B27" s="27" t="s">
        <v>193</v>
      </c>
      <c r="C27" s="23"/>
      <c r="D27" s="23">
        <v>54</v>
      </c>
      <c r="E27" s="23">
        <v>0</v>
      </c>
      <c r="F27" s="23">
        <v>55.2</v>
      </c>
      <c r="G27" s="23">
        <v>0</v>
      </c>
      <c r="H27" s="23">
        <v>229.79999999999998</v>
      </c>
      <c r="I27" s="23">
        <v>1632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540</v>
      </c>
      <c r="AD27" s="23">
        <v>0</v>
      </c>
      <c r="AE27" s="23">
        <v>0.84</v>
      </c>
      <c r="AF27" s="23">
        <v>0.96</v>
      </c>
      <c r="AG27" s="23"/>
      <c r="AH27" s="23"/>
      <c r="AI27" s="23">
        <v>42</v>
      </c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/>
      <c r="CD27" s="24"/>
      <c r="CE27" s="20"/>
      <c r="CF27" s="20"/>
      <c r="CG27" s="20"/>
      <c r="CH27" s="20"/>
      <c r="CI27" s="20">
        <v>0</v>
      </c>
      <c r="CJ27" s="20"/>
      <c r="CK27" s="20"/>
      <c r="CL27" s="20">
        <v>0</v>
      </c>
      <c r="CM27" s="20"/>
      <c r="CN27" s="20"/>
      <c r="CO27" s="20">
        <v>0</v>
      </c>
      <c r="CP27" s="20"/>
      <c r="CQ27" s="20"/>
    </row>
    <row r="28" spans="1:96" x14ac:dyDescent="0.25">
      <c r="A28" s="21"/>
      <c r="B28" s="27" t="s">
        <v>119</v>
      </c>
      <c r="C28" s="23"/>
      <c r="D28" s="23">
        <f t="shared" ref="D28:I28" si="0">D26-D27</f>
        <v>-6.7000000000000028</v>
      </c>
      <c r="E28" s="23">
        <f t="shared" si="0"/>
        <v>16.11</v>
      </c>
      <c r="F28" s="23">
        <f t="shared" si="0"/>
        <v>-8.2800000000000011</v>
      </c>
      <c r="G28" s="23">
        <f t="shared" si="0"/>
        <v>35.619999999999997</v>
      </c>
      <c r="H28" s="23">
        <f t="shared" si="0"/>
        <v>13.730000000000018</v>
      </c>
      <c r="I28" s="23">
        <f t="shared" si="0"/>
        <v>-72.720000000000027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ref="V28:AF28" si="1">V26-V27</f>
        <v>1255.1600000000001</v>
      </c>
      <c r="W28" s="23">
        <f t="shared" si="1"/>
        <v>196.79</v>
      </c>
      <c r="X28" s="23">
        <f t="shared" si="1"/>
        <v>168.11</v>
      </c>
      <c r="Y28" s="23">
        <f t="shared" si="1"/>
        <v>553.89</v>
      </c>
      <c r="Z28" s="23">
        <f t="shared" si="1"/>
        <v>9.1199999999999992</v>
      </c>
      <c r="AA28" s="23">
        <f t="shared" si="1"/>
        <v>59.06</v>
      </c>
      <c r="AB28" s="23">
        <f t="shared" si="1"/>
        <v>1541.12</v>
      </c>
      <c r="AC28" s="23">
        <f t="shared" si="1"/>
        <v>-144.06</v>
      </c>
      <c r="AD28" s="23">
        <f t="shared" si="1"/>
        <v>17.78</v>
      </c>
      <c r="AE28" s="23">
        <f t="shared" si="1"/>
        <v>-0.27</v>
      </c>
      <c r="AF28" s="23">
        <f t="shared" si="1"/>
        <v>-0.6</v>
      </c>
      <c r="AG28" s="23"/>
      <c r="AH28" s="23"/>
      <c r="AI28" s="23">
        <f>AI26-AI27</f>
        <v>49.120000000000005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f>CI26-CI27</f>
        <v>162.16999999999999</v>
      </c>
      <c r="CJ28" s="20"/>
      <c r="CK28" s="20"/>
      <c r="CL28" s="20">
        <f>CL26-CL27</f>
        <v>14851.67</v>
      </c>
      <c r="CM28" s="20"/>
      <c r="CN28" s="20"/>
      <c r="CO28" s="20">
        <f>CO26-CO27</f>
        <v>366.81</v>
      </c>
      <c r="CP28" s="20"/>
      <c r="CQ28" s="20"/>
    </row>
    <row r="29" spans="1:96" ht="31.5" x14ac:dyDescent="0.25">
      <c r="A29" s="21"/>
      <c r="B29" s="27" t="s">
        <v>120</v>
      </c>
      <c r="C29" s="23"/>
      <c r="D29" s="23">
        <v>13</v>
      </c>
      <c r="E29" s="23"/>
      <c r="F29" s="23">
        <v>28</v>
      </c>
      <c r="G29" s="23"/>
      <c r="H29" s="23">
        <v>60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20.530314146341464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122</v>
      </c>
      <c r="D6" s="55" t="s">
        <v>218</v>
      </c>
      <c r="E6" s="56">
        <v>100</v>
      </c>
      <c r="F6" s="57"/>
      <c r="G6" s="56">
        <v>44.48</v>
      </c>
      <c r="H6" s="56">
        <v>0.9</v>
      </c>
      <c r="I6" s="56">
        <v>0.2</v>
      </c>
      <c r="J6" s="58">
        <v>10.3</v>
      </c>
    </row>
    <row r="7" spans="1:10" ht="30" x14ac:dyDescent="0.25">
      <c r="A7" s="52"/>
      <c r="B7" s="59" t="s">
        <v>139</v>
      </c>
      <c r="C7" s="54" t="s">
        <v>213</v>
      </c>
      <c r="D7" s="55" t="s">
        <v>277</v>
      </c>
      <c r="E7" s="56">
        <v>250</v>
      </c>
      <c r="F7" s="57"/>
      <c r="G7" s="56">
        <v>232.43886999999998</v>
      </c>
      <c r="H7" s="56">
        <v>5.42</v>
      </c>
      <c r="I7" s="56">
        <v>8.85</v>
      </c>
      <c r="J7" s="58">
        <v>33.68</v>
      </c>
    </row>
    <row r="8" spans="1:10" x14ac:dyDescent="0.25">
      <c r="A8" s="52"/>
      <c r="B8" s="59" t="s">
        <v>140</v>
      </c>
      <c r="C8" s="54" t="s">
        <v>273</v>
      </c>
      <c r="D8" s="55" t="s">
        <v>270</v>
      </c>
      <c r="E8" s="56">
        <v>70</v>
      </c>
      <c r="F8" s="57"/>
      <c r="G8" s="56">
        <v>229.95637466666665</v>
      </c>
      <c r="H8" s="56">
        <v>4.8600000000000003</v>
      </c>
      <c r="I8" s="56">
        <v>6.07</v>
      </c>
      <c r="J8" s="58">
        <v>39.64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100</v>
      </c>
      <c r="F14" s="72"/>
      <c r="G14" s="71">
        <v>130.64302776</v>
      </c>
      <c r="H14" s="71">
        <v>1.34</v>
      </c>
      <c r="I14" s="71">
        <v>5.95</v>
      </c>
      <c r="J14" s="73">
        <v>19.82</v>
      </c>
    </row>
    <row r="15" spans="1:10" x14ac:dyDescent="0.25">
      <c r="A15" s="52"/>
      <c r="B15" s="59" t="s">
        <v>143</v>
      </c>
      <c r="C15" s="54" t="s">
        <v>147</v>
      </c>
      <c r="D15" s="55" t="s">
        <v>108</v>
      </c>
      <c r="E15" s="56">
        <v>120</v>
      </c>
      <c r="F15" s="57"/>
      <c r="G15" s="56">
        <v>235.20025200000003</v>
      </c>
      <c r="H15" s="56">
        <v>16.97</v>
      </c>
      <c r="I15" s="56">
        <v>14.2</v>
      </c>
      <c r="J15" s="58">
        <v>9.73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50</v>
      </c>
      <c r="F16" s="57"/>
      <c r="G16" s="56">
        <v>111.95049999999999</v>
      </c>
      <c r="H16" s="56">
        <v>3.31</v>
      </c>
      <c r="I16" s="56">
        <v>0.33</v>
      </c>
      <c r="J16" s="58">
        <v>23.45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180</v>
      </c>
      <c r="D18" s="55" t="s">
        <v>172</v>
      </c>
      <c r="E18" s="56">
        <v>200</v>
      </c>
      <c r="F18" s="57"/>
      <c r="G18" s="56">
        <v>255.72879599999999</v>
      </c>
      <c r="H18" s="56">
        <v>7.03</v>
      </c>
      <c r="I18" s="56">
        <v>5.17</v>
      </c>
      <c r="J18" s="58">
        <v>45.42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200</v>
      </c>
      <c r="F19" s="57"/>
      <c r="G19" s="56">
        <v>47.29616</v>
      </c>
      <c r="H19" s="56">
        <v>0.2</v>
      </c>
      <c r="I19" s="56">
        <v>0.08</v>
      </c>
      <c r="J19" s="58">
        <v>12.12</v>
      </c>
    </row>
    <row r="20" spans="1:10" x14ac:dyDescent="0.25">
      <c r="A20" s="52"/>
      <c r="B20" s="59" t="s">
        <v>152</v>
      </c>
      <c r="C20" s="54" t="s">
        <v>274</v>
      </c>
      <c r="D20" s="55" t="s">
        <v>278</v>
      </c>
      <c r="E20" s="56">
        <v>250</v>
      </c>
      <c r="F20" s="57"/>
      <c r="G20" s="56">
        <v>90.242609999999999</v>
      </c>
      <c r="H20" s="56">
        <v>1.87</v>
      </c>
      <c r="I20" s="56">
        <v>5.19</v>
      </c>
      <c r="J20" s="58">
        <v>9.9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45174.355497685188</v>
      </c>
    </row>
    <row r="2" spans="1:2" ht="12.75" customHeight="1" x14ac:dyDescent="0.2">
      <c r="A2" s="83" t="s">
        <v>161</v>
      </c>
      <c r="B2" s="84">
        <v>45176.624803240738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276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pageSetUpPr fitToPage="1"/>
  </sheetPr>
  <dimension ref="A1:IU36"/>
  <sheetViews>
    <sheetView workbookViewId="0">
      <selection activeCell="A8" sqref="A8:CQ36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"5 сентября 2023 г."</f>
        <v>5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(29)'!B3&lt;&gt;"",'Dop (29)'!B3,"")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78.75" x14ac:dyDescent="0.25">
      <c r="A11" s="21" t="str">
        <f>"8/4"</f>
        <v>8/4</v>
      </c>
      <c r="B11" s="27" t="s">
        <v>269</v>
      </c>
      <c r="C11" s="23" t="str">
        <f>"150"</f>
        <v>150</v>
      </c>
      <c r="D11" s="23">
        <v>3.25</v>
      </c>
      <c r="E11" s="23">
        <v>0</v>
      </c>
      <c r="F11" s="23">
        <v>5.31</v>
      </c>
      <c r="G11" s="23">
        <v>5.31</v>
      </c>
      <c r="H11" s="23">
        <v>20.21</v>
      </c>
      <c r="I11" s="23">
        <v>139.46332199999998</v>
      </c>
      <c r="J11" s="23">
        <v>0.85</v>
      </c>
      <c r="K11" s="23">
        <v>2.44</v>
      </c>
      <c r="L11" s="23">
        <v>0</v>
      </c>
      <c r="M11" s="23">
        <v>0</v>
      </c>
      <c r="N11" s="23">
        <v>3.25</v>
      </c>
      <c r="O11" s="23">
        <v>15.42</v>
      </c>
      <c r="P11" s="23">
        <v>1.54</v>
      </c>
      <c r="Q11" s="23">
        <v>0</v>
      </c>
      <c r="R11" s="23">
        <v>0</v>
      </c>
      <c r="S11" s="23">
        <v>0</v>
      </c>
      <c r="T11" s="23">
        <v>0.84</v>
      </c>
      <c r="U11" s="23">
        <v>149.09</v>
      </c>
      <c r="V11" s="23">
        <v>88.33</v>
      </c>
      <c r="W11" s="23">
        <v>15.04</v>
      </c>
      <c r="X11" s="23">
        <v>33.17</v>
      </c>
      <c r="Y11" s="23">
        <v>82.69</v>
      </c>
      <c r="Z11" s="23">
        <v>0.96</v>
      </c>
      <c r="AA11" s="23">
        <v>0</v>
      </c>
      <c r="AB11" s="23">
        <v>0</v>
      </c>
      <c r="AC11" s="23">
        <v>0</v>
      </c>
      <c r="AD11" s="23">
        <v>2.08</v>
      </c>
      <c r="AE11" s="23">
        <v>0.1</v>
      </c>
      <c r="AF11" s="23">
        <v>0.02</v>
      </c>
      <c r="AG11" s="23">
        <v>0.23</v>
      </c>
      <c r="AH11" s="23">
        <v>1.24</v>
      </c>
      <c r="AI11" s="23">
        <v>0</v>
      </c>
      <c r="AJ11" s="20">
        <v>0</v>
      </c>
      <c r="AK11" s="20">
        <v>148.18</v>
      </c>
      <c r="AL11" s="20">
        <v>105.31</v>
      </c>
      <c r="AM11" s="20">
        <v>168.02</v>
      </c>
      <c r="AN11" s="20">
        <v>111.13</v>
      </c>
      <c r="AO11" s="20">
        <v>32.28</v>
      </c>
      <c r="AP11" s="20">
        <v>100.55</v>
      </c>
      <c r="AQ11" s="20">
        <v>51.6</v>
      </c>
      <c r="AR11" s="20">
        <v>142.09</v>
      </c>
      <c r="AS11" s="20">
        <v>128.6</v>
      </c>
      <c r="AT11" s="20">
        <v>194.75</v>
      </c>
      <c r="AU11" s="20">
        <v>242.37</v>
      </c>
      <c r="AV11" s="20">
        <v>64.56</v>
      </c>
      <c r="AW11" s="20">
        <v>269.63</v>
      </c>
      <c r="AX11" s="20">
        <v>515.44000000000005</v>
      </c>
      <c r="AY11" s="20">
        <v>0</v>
      </c>
      <c r="AZ11" s="20">
        <v>169.61</v>
      </c>
      <c r="BA11" s="20">
        <v>136</v>
      </c>
      <c r="BB11" s="20">
        <v>117.22</v>
      </c>
      <c r="BC11" s="20">
        <v>74.62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0.01</v>
      </c>
      <c r="BJ11" s="20">
        <v>0</v>
      </c>
      <c r="BK11" s="20">
        <v>0.56999999999999995</v>
      </c>
      <c r="BL11" s="20">
        <v>0</v>
      </c>
      <c r="BM11" s="20">
        <v>0.17</v>
      </c>
      <c r="BN11" s="20">
        <v>0.01</v>
      </c>
      <c r="BO11" s="20">
        <v>0.03</v>
      </c>
      <c r="BP11" s="20">
        <v>0</v>
      </c>
      <c r="BQ11" s="20">
        <v>0</v>
      </c>
      <c r="BR11" s="20">
        <v>0</v>
      </c>
      <c r="BS11" s="20">
        <v>1.44</v>
      </c>
      <c r="BT11" s="20">
        <v>0</v>
      </c>
      <c r="BU11" s="20">
        <v>0</v>
      </c>
      <c r="BV11" s="20">
        <v>2.77</v>
      </c>
      <c r="BW11" s="20">
        <v>0.01</v>
      </c>
      <c r="BX11" s="20">
        <v>0</v>
      </c>
      <c r="BY11" s="20">
        <v>0</v>
      </c>
      <c r="BZ11" s="20">
        <v>0</v>
      </c>
      <c r="CA11" s="20">
        <v>0</v>
      </c>
      <c r="CB11" s="20">
        <v>138.25</v>
      </c>
      <c r="CC11" s="24"/>
      <c r="CD11" s="24"/>
      <c r="CE11" s="20">
        <v>0</v>
      </c>
      <c r="CF11" s="20"/>
      <c r="CG11" s="20">
        <v>26.4</v>
      </c>
      <c r="CH11" s="20">
        <v>12.8</v>
      </c>
      <c r="CI11" s="20">
        <v>19.600000000000001</v>
      </c>
      <c r="CJ11" s="20">
        <v>1535.27</v>
      </c>
      <c r="CK11" s="20">
        <v>739.67</v>
      </c>
      <c r="CL11" s="20">
        <v>1137.47</v>
      </c>
      <c r="CM11" s="20">
        <v>28.1</v>
      </c>
      <c r="CN11" s="20">
        <v>17.809999999999999</v>
      </c>
      <c r="CO11" s="20">
        <v>22.96</v>
      </c>
      <c r="CP11" s="20">
        <v>3</v>
      </c>
      <c r="CQ11" s="20">
        <v>0.38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"150"</f>
        <v>150</v>
      </c>
      <c r="D13" s="23">
        <v>0.09</v>
      </c>
      <c r="E13" s="23">
        <v>0</v>
      </c>
      <c r="F13" s="23">
        <v>0.02</v>
      </c>
      <c r="G13" s="23">
        <v>0.02</v>
      </c>
      <c r="H13" s="23">
        <v>3.8</v>
      </c>
      <c r="I13" s="23">
        <v>15.397735609756092</v>
      </c>
      <c r="J13" s="23">
        <v>0</v>
      </c>
      <c r="K13" s="23">
        <v>0</v>
      </c>
      <c r="L13" s="23">
        <v>0</v>
      </c>
      <c r="M13" s="23">
        <v>0</v>
      </c>
      <c r="N13" s="23">
        <v>3.7</v>
      </c>
      <c r="O13" s="23">
        <v>0</v>
      </c>
      <c r="P13" s="23">
        <v>0.1</v>
      </c>
      <c r="Q13" s="23">
        <v>0</v>
      </c>
      <c r="R13" s="23">
        <v>0</v>
      </c>
      <c r="S13" s="23">
        <v>0.21</v>
      </c>
      <c r="T13" s="23">
        <v>0.04</v>
      </c>
      <c r="U13" s="23">
        <v>0.43</v>
      </c>
      <c r="V13" s="23">
        <v>6.01</v>
      </c>
      <c r="W13" s="23">
        <v>1.53</v>
      </c>
      <c r="X13" s="23">
        <v>0.42</v>
      </c>
      <c r="Y13" s="23">
        <v>0.75</v>
      </c>
      <c r="Z13" s="23">
        <v>0.03</v>
      </c>
      <c r="AA13" s="23">
        <v>0</v>
      </c>
      <c r="AB13" s="23">
        <v>0.33</v>
      </c>
      <c r="AC13" s="23">
        <v>7.0000000000000007E-2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0.59</v>
      </c>
      <c r="AJ13" s="20">
        <v>0</v>
      </c>
      <c r="AK13" s="20">
        <v>0.5</v>
      </c>
      <c r="AL13" s="20">
        <v>0.56999999999999995</v>
      </c>
      <c r="AM13" s="20">
        <v>0.47</v>
      </c>
      <c r="AN13" s="20">
        <v>0.86</v>
      </c>
      <c r="AO13" s="20">
        <v>0.22</v>
      </c>
      <c r="AP13" s="20">
        <v>0.9</v>
      </c>
      <c r="AQ13" s="20">
        <v>0</v>
      </c>
      <c r="AR13" s="20">
        <v>1.1499999999999999</v>
      </c>
      <c r="AS13" s="20">
        <v>0</v>
      </c>
      <c r="AT13" s="20">
        <v>0</v>
      </c>
      <c r="AU13" s="20">
        <v>0</v>
      </c>
      <c r="AV13" s="20">
        <v>0.65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149.58000000000001</v>
      </c>
      <c r="CC13" s="24"/>
      <c r="CD13" s="24"/>
      <c r="CE13" s="20">
        <v>0.05</v>
      </c>
      <c r="CF13" s="20"/>
      <c r="CG13" s="20">
        <v>4.21</v>
      </c>
      <c r="CH13" s="20">
        <v>4.0599999999999996</v>
      </c>
      <c r="CI13" s="20">
        <v>4.13</v>
      </c>
      <c r="CJ13" s="20">
        <v>454.11</v>
      </c>
      <c r="CK13" s="20">
        <v>181.83</v>
      </c>
      <c r="CL13" s="20">
        <v>317.97000000000003</v>
      </c>
      <c r="CM13" s="20">
        <v>44.04</v>
      </c>
      <c r="CN13" s="20">
        <v>26.18</v>
      </c>
      <c r="CO13" s="20">
        <v>35.11</v>
      </c>
      <c r="CP13" s="20">
        <v>3.66</v>
      </c>
      <c r="CQ13" s="20">
        <v>0</v>
      </c>
      <c r="CR13" s="28"/>
    </row>
    <row r="14" spans="1:96" s="20" customFormat="1" ht="31.5" x14ac:dyDescent="0.25">
      <c r="A14" s="21" t="str">
        <f>"11/12"</f>
        <v>11/12</v>
      </c>
      <c r="B14" s="27" t="s">
        <v>270</v>
      </c>
      <c r="C14" s="23" t="str">
        <f>"30"</f>
        <v>30</v>
      </c>
      <c r="D14" s="23">
        <v>2.08</v>
      </c>
      <c r="E14" s="23">
        <v>0.32</v>
      </c>
      <c r="F14" s="23">
        <v>2.6</v>
      </c>
      <c r="G14" s="23">
        <v>2.73</v>
      </c>
      <c r="H14" s="23">
        <v>16.989999999999998</v>
      </c>
      <c r="I14" s="23">
        <v>98.552731999999992</v>
      </c>
      <c r="J14" s="23">
        <v>0.41</v>
      </c>
      <c r="K14" s="23">
        <v>1.63</v>
      </c>
      <c r="L14" s="23">
        <v>0</v>
      </c>
      <c r="M14" s="23">
        <v>0</v>
      </c>
      <c r="N14" s="23">
        <v>5.62</v>
      </c>
      <c r="O14" s="23">
        <v>10.81</v>
      </c>
      <c r="P14" s="23">
        <v>0.56000000000000005</v>
      </c>
      <c r="Q14" s="23">
        <v>0</v>
      </c>
      <c r="R14" s="23">
        <v>0</v>
      </c>
      <c r="S14" s="23">
        <v>0</v>
      </c>
      <c r="T14" s="23">
        <v>0.32</v>
      </c>
      <c r="U14" s="23">
        <v>80.7</v>
      </c>
      <c r="V14" s="23">
        <v>22.59</v>
      </c>
      <c r="W14" s="23">
        <v>4.51</v>
      </c>
      <c r="X14" s="23">
        <v>2.79</v>
      </c>
      <c r="Y14" s="23">
        <v>17.059999999999999</v>
      </c>
      <c r="Z14" s="23">
        <v>0.24</v>
      </c>
      <c r="AA14" s="23">
        <v>2.72</v>
      </c>
      <c r="AB14" s="23">
        <v>0.84</v>
      </c>
      <c r="AC14" s="23">
        <v>4.7</v>
      </c>
      <c r="AD14" s="23">
        <v>1.38</v>
      </c>
      <c r="AE14" s="23">
        <v>0.02</v>
      </c>
      <c r="AF14" s="23">
        <v>0.01</v>
      </c>
      <c r="AG14" s="23">
        <v>0.18</v>
      </c>
      <c r="AH14" s="23">
        <v>0.63</v>
      </c>
      <c r="AI14" s="23">
        <v>0</v>
      </c>
      <c r="AJ14" s="20">
        <v>0</v>
      </c>
      <c r="AK14" s="20">
        <v>96</v>
      </c>
      <c r="AL14" s="20">
        <v>84.91</v>
      </c>
      <c r="AM14" s="20">
        <v>158.16</v>
      </c>
      <c r="AN14" s="20">
        <v>63.84</v>
      </c>
      <c r="AO14" s="20">
        <v>34.56</v>
      </c>
      <c r="AP14" s="20">
        <v>65.23</v>
      </c>
      <c r="AQ14" s="20">
        <v>20.88</v>
      </c>
      <c r="AR14" s="20">
        <v>96.75</v>
      </c>
      <c r="AS14" s="20">
        <v>71.38</v>
      </c>
      <c r="AT14" s="20">
        <v>83.84</v>
      </c>
      <c r="AU14" s="20">
        <v>85.1</v>
      </c>
      <c r="AV14" s="20">
        <v>41.87</v>
      </c>
      <c r="AW14" s="20">
        <v>69.05</v>
      </c>
      <c r="AX14" s="20">
        <v>551.38</v>
      </c>
      <c r="AY14" s="20">
        <v>1.88</v>
      </c>
      <c r="AZ14" s="20">
        <v>170.12</v>
      </c>
      <c r="BA14" s="20">
        <v>101.66</v>
      </c>
      <c r="BB14" s="20">
        <v>52.24</v>
      </c>
      <c r="BC14" s="20">
        <v>39.11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0.16</v>
      </c>
      <c r="BL14" s="20">
        <v>0</v>
      </c>
      <c r="BM14" s="20">
        <v>0.09</v>
      </c>
      <c r="BN14" s="20">
        <v>0.01</v>
      </c>
      <c r="BO14" s="20">
        <v>0.02</v>
      </c>
      <c r="BP14" s="20">
        <v>0</v>
      </c>
      <c r="BQ14" s="20">
        <v>0</v>
      </c>
      <c r="BR14" s="20">
        <v>0</v>
      </c>
      <c r="BS14" s="20">
        <v>0.54</v>
      </c>
      <c r="BT14" s="20">
        <v>0</v>
      </c>
      <c r="BU14" s="20">
        <v>0</v>
      </c>
      <c r="BV14" s="20">
        <v>1.56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12.36</v>
      </c>
      <c r="CC14" s="24"/>
      <c r="CD14" s="24"/>
      <c r="CE14" s="20">
        <v>2.86</v>
      </c>
      <c r="CG14" s="20">
        <v>59.38</v>
      </c>
      <c r="CH14" s="20">
        <v>32.29</v>
      </c>
      <c r="CI14" s="20">
        <v>45.84</v>
      </c>
      <c r="CJ14" s="20">
        <v>3173.44</v>
      </c>
      <c r="CK14" s="20">
        <v>1215.04</v>
      </c>
      <c r="CL14" s="20">
        <v>2194.2399999999998</v>
      </c>
      <c r="CM14" s="20">
        <v>25.47</v>
      </c>
      <c r="CN14" s="20">
        <v>16.07</v>
      </c>
      <c r="CO14" s="20">
        <v>21.94</v>
      </c>
      <c r="CP14" s="20">
        <v>6</v>
      </c>
      <c r="CQ14" s="20">
        <v>0.2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6.75</v>
      </c>
      <c r="E15" s="33">
        <v>0.32</v>
      </c>
      <c r="F15" s="33">
        <v>8.06</v>
      </c>
      <c r="G15" s="33">
        <v>8.19</v>
      </c>
      <c r="H15" s="33">
        <v>50.37</v>
      </c>
      <c r="I15" s="33">
        <v>298.19</v>
      </c>
      <c r="J15" s="33">
        <v>1.25</v>
      </c>
      <c r="K15" s="33">
        <v>4.0599999999999996</v>
      </c>
      <c r="L15" s="33">
        <v>0</v>
      </c>
      <c r="M15" s="33">
        <v>0</v>
      </c>
      <c r="N15" s="33">
        <v>12.79</v>
      </c>
      <c r="O15" s="33">
        <v>35.35</v>
      </c>
      <c r="P15" s="33">
        <v>2.2400000000000002</v>
      </c>
      <c r="Q15" s="33">
        <v>0</v>
      </c>
      <c r="R15" s="33">
        <v>0</v>
      </c>
      <c r="S15" s="33">
        <v>0.21</v>
      </c>
      <c r="T15" s="33">
        <v>1.55</v>
      </c>
      <c r="U15" s="33">
        <v>230.22</v>
      </c>
      <c r="V15" s="33">
        <v>116.94</v>
      </c>
      <c r="W15" s="33">
        <v>21.08</v>
      </c>
      <c r="X15" s="33">
        <v>36.369999999999997</v>
      </c>
      <c r="Y15" s="33">
        <v>100.5</v>
      </c>
      <c r="Z15" s="33">
        <v>1.24</v>
      </c>
      <c r="AA15" s="33">
        <v>2.72</v>
      </c>
      <c r="AB15" s="33">
        <v>1.17</v>
      </c>
      <c r="AC15" s="33">
        <v>4.7699999999999996</v>
      </c>
      <c r="AD15" s="33">
        <v>3.47</v>
      </c>
      <c r="AE15" s="33">
        <v>0.13</v>
      </c>
      <c r="AF15" s="33">
        <v>0.04</v>
      </c>
      <c r="AG15" s="33">
        <v>0.41</v>
      </c>
      <c r="AH15" s="33">
        <v>1.88</v>
      </c>
      <c r="AI15" s="33">
        <v>0.59</v>
      </c>
      <c r="AJ15" s="34">
        <v>0</v>
      </c>
      <c r="AK15" s="34">
        <v>308.54000000000002</v>
      </c>
      <c r="AL15" s="34">
        <v>257.27</v>
      </c>
      <c r="AM15" s="34">
        <v>428.43</v>
      </c>
      <c r="AN15" s="34">
        <v>209.59</v>
      </c>
      <c r="AO15" s="34">
        <v>87.07</v>
      </c>
      <c r="AP15" s="34">
        <v>206.7</v>
      </c>
      <c r="AQ15" s="34">
        <v>87.61</v>
      </c>
      <c r="AR15" s="34">
        <v>312.37</v>
      </c>
      <c r="AS15" s="34">
        <v>244.87</v>
      </c>
      <c r="AT15" s="34">
        <v>341.22</v>
      </c>
      <c r="AU15" s="34">
        <v>379.15</v>
      </c>
      <c r="AV15" s="34">
        <v>134.22</v>
      </c>
      <c r="AW15" s="34">
        <v>386.7</v>
      </c>
      <c r="AX15" s="34">
        <v>1468.42</v>
      </c>
      <c r="AY15" s="34">
        <v>1.88</v>
      </c>
      <c r="AZ15" s="34">
        <v>470.57</v>
      </c>
      <c r="BA15" s="34">
        <v>294.56</v>
      </c>
      <c r="BB15" s="34">
        <v>207.22</v>
      </c>
      <c r="BC15" s="34">
        <v>143.66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0.01</v>
      </c>
      <c r="BJ15" s="34">
        <v>0</v>
      </c>
      <c r="BK15" s="34">
        <v>0.75</v>
      </c>
      <c r="BL15" s="34">
        <v>0</v>
      </c>
      <c r="BM15" s="34">
        <v>0.26</v>
      </c>
      <c r="BN15" s="34">
        <v>0.02</v>
      </c>
      <c r="BO15" s="34">
        <v>0.04</v>
      </c>
      <c r="BP15" s="34">
        <v>0</v>
      </c>
      <c r="BQ15" s="34">
        <v>0</v>
      </c>
      <c r="BR15" s="34">
        <v>0</v>
      </c>
      <c r="BS15" s="34">
        <v>1.99</v>
      </c>
      <c r="BT15" s="34">
        <v>0</v>
      </c>
      <c r="BU15" s="34">
        <v>0</v>
      </c>
      <c r="BV15" s="34">
        <v>4.3899999999999997</v>
      </c>
      <c r="BW15" s="34">
        <v>0.02</v>
      </c>
      <c r="BX15" s="34">
        <v>0</v>
      </c>
      <c r="BY15" s="34">
        <v>0</v>
      </c>
      <c r="BZ15" s="34">
        <v>0</v>
      </c>
      <c r="CA15" s="34">
        <v>0</v>
      </c>
      <c r="CB15" s="34">
        <v>308.01</v>
      </c>
      <c r="CC15" s="25"/>
      <c r="CD15" s="25">
        <f>$I$15/$I$34*100</f>
        <v>28.399047619047618</v>
      </c>
      <c r="CE15" s="34">
        <v>2.91</v>
      </c>
      <c r="CF15" s="34"/>
      <c r="CG15" s="34">
        <v>89.98</v>
      </c>
      <c r="CH15" s="34">
        <v>49.15</v>
      </c>
      <c r="CI15" s="34">
        <v>69.569999999999993</v>
      </c>
      <c r="CJ15" s="34">
        <v>8962.81</v>
      </c>
      <c r="CK15" s="34">
        <v>3600.54</v>
      </c>
      <c r="CL15" s="34">
        <v>6281.68</v>
      </c>
      <c r="CM15" s="34">
        <v>128.02000000000001</v>
      </c>
      <c r="CN15" s="34">
        <v>90.46</v>
      </c>
      <c r="CO15" s="34">
        <v>110.4</v>
      </c>
      <c r="CP15" s="34">
        <v>12.66</v>
      </c>
      <c r="CQ15" s="34">
        <v>0.57999999999999996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218</v>
      </c>
      <c r="C17" s="23" t="str">
        <f>"100"</f>
        <v>100</v>
      </c>
      <c r="D17" s="23">
        <v>0.9</v>
      </c>
      <c r="E17" s="23">
        <v>0</v>
      </c>
      <c r="F17" s="23">
        <v>0.2</v>
      </c>
      <c r="G17" s="23">
        <v>0.2</v>
      </c>
      <c r="H17" s="23">
        <v>10.3</v>
      </c>
      <c r="I17" s="23">
        <v>44.48</v>
      </c>
      <c r="J17" s="23">
        <v>0</v>
      </c>
      <c r="K17" s="23">
        <v>0</v>
      </c>
      <c r="L17" s="23">
        <v>0</v>
      </c>
      <c r="M17" s="23">
        <v>0</v>
      </c>
      <c r="N17" s="23">
        <v>8.1</v>
      </c>
      <c r="O17" s="23">
        <v>0</v>
      </c>
      <c r="P17" s="23">
        <v>2.2000000000000002</v>
      </c>
      <c r="Q17" s="23">
        <v>0</v>
      </c>
      <c r="R17" s="23">
        <v>0</v>
      </c>
      <c r="S17" s="23">
        <v>1.3</v>
      </c>
      <c r="T17" s="23">
        <v>0.5</v>
      </c>
      <c r="U17" s="23">
        <v>13</v>
      </c>
      <c r="V17" s="23">
        <v>197</v>
      </c>
      <c r="W17" s="23">
        <v>34</v>
      </c>
      <c r="X17" s="23">
        <v>13</v>
      </c>
      <c r="Y17" s="23">
        <v>23</v>
      </c>
      <c r="Z17" s="23">
        <v>0.3</v>
      </c>
      <c r="AA17" s="23">
        <v>0</v>
      </c>
      <c r="AB17" s="23">
        <v>50</v>
      </c>
      <c r="AC17" s="23">
        <v>8</v>
      </c>
      <c r="AD17" s="23">
        <v>0.2</v>
      </c>
      <c r="AE17" s="23">
        <v>0.04</v>
      </c>
      <c r="AF17" s="23">
        <v>0.03</v>
      </c>
      <c r="AG17" s="23">
        <v>0.2</v>
      </c>
      <c r="AH17" s="23">
        <v>0.3</v>
      </c>
      <c r="AI17" s="23">
        <v>60</v>
      </c>
      <c r="AJ17" s="20">
        <v>0</v>
      </c>
      <c r="AK17" s="20">
        <v>35</v>
      </c>
      <c r="AL17" s="20">
        <v>27</v>
      </c>
      <c r="AM17" s="20">
        <v>20</v>
      </c>
      <c r="AN17" s="20">
        <v>36</v>
      </c>
      <c r="AO17" s="20">
        <v>13</v>
      </c>
      <c r="AP17" s="20">
        <v>13</v>
      </c>
      <c r="AQ17" s="20">
        <v>6</v>
      </c>
      <c r="AR17" s="20">
        <v>27</v>
      </c>
      <c r="AS17" s="20">
        <v>43</v>
      </c>
      <c r="AT17" s="20">
        <v>56</v>
      </c>
      <c r="AU17" s="20">
        <v>99</v>
      </c>
      <c r="AV17" s="20">
        <v>15</v>
      </c>
      <c r="AW17" s="20">
        <v>82</v>
      </c>
      <c r="AX17" s="20">
        <v>82</v>
      </c>
      <c r="AY17" s="20">
        <v>0</v>
      </c>
      <c r="AZ17" s="20">
        <v>40</v>
      </c>
      <c r="BA17" s="20">
        <v>28</v>
      </c>
      <c r="BB17" s="20">
        <v>14</v>
      </c>
      <c r="BC17" s="20">
        <v>9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86.8</v>
      </c>
      <c r="CC17" s="24"/>
      <c r="CD17" s="24"/>
      <c r="CE17" s="20">
        <v>8.33</v>
      </c>
      <c r="CG17" s="20">
        <v>0.4</v>
      </c>
      <c r="CH17" s="20">
        <v>0.4</v>
      </c>
      <c r="CI17" s="20">
        <v>0.4</v>
      </c>
      <c r="CJ17" s="20">
        <v>40</v>
      </c>
      <c r="CK17" s="20">
        <v>16.399999999999999</v>
      </c>
      <c r="CL17" s="20">
        <v>28.2</v>
      </c>
      <c r="CM17" s="20">
        <v>9.36</v>
      </c>
      <c r="CN17" s="20">
        <v>9.36</v>
      </c>
      <c r="CO17" s="20">
        <v>9.36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0.9</v>
      </c>
      <c r="E18" s="33">
        <v>0</v>
      </c>
      <c r="F18" s="33">
        <v>0.2</v>
      </c>
      <c r="G18" s="33">
        <v>0.2</v>
      </c>
      <c r="H18" s="33">
        <v>10.3</v>
      </c>
      <c r="I18" s="33">
        <v>44.48</v>
      </c>
      <c r="J18" s="33">
        <v>0</v>
      </c>
      <c r="K18" s="33">
        <v>0</v>
      </c>
      <c r="L18" s="33">
        <v>0</v>
      </c>
      <c r="M18" s="33">
        <v>0</v>
      </c>
      <c r="N18" s="33">
        <v>8.1</v>
      </c>
      <c r="O18" s="33">
        <v>0</v>
      </c>
      <c r="P18" s="33">
        <v>2.2000000000000002</v>
      </c>
      <c r="Q18" s="33">
        <v>0</v>
      </c>
      <c r="R18" s="33">
        <v>0</v>
      </c>
      <c r="S18" s="33">
        <v>1.3</v>
      </c>
      <c r="T18" s="33">
        <v>0.5</v>
      </c>
      <c r="U18" s="33">
        <v>13</v>
      </c>
      <c r="V18" s="33">
        <v>197</v>
      </c>
      <c r="W18" s="33">
        <v>34</v>
      </c>
      <c r="X18" s="33">
        <v>13</v>
      </c>
      <c r="Y18" s="33">
        <v>23</v>
      </c>
      <c r="Z18" s="33">
        <v>0.3</v>
      </c>
      <c r="AA18" s="33">
        <v>0</v>
      </c>
      <c r="AB18" s="33">
        <v>50</v>
      </c>
      <c r="AC18" s="33">
        <v>8</v>
      </c>
      <c r="AD18" s="33">
        <v>0.2</v>
      </c>
      <c r="AE18" s="33">
        <v>0.04</v>
      </c>
      <c r="AF18" s="33">
        <v>0.03</v>
      </c>
      <c r="AG18" s="33">
        <v>0.2</v>
      </c>
      <c r="AH18" s="33">
        <v>0.3</v>
      </c>
      <c r="AI18" s="33">
        <v>60</v>
      </c>
      <c r="AJ18" s="34">
        <v>0</v>
      </c>
      <c r="AK18" s="34">
        <v>35</v>
      </c>
      <c r="AL18" s="34">
        <v>27</v>
      </c>
      <c r="AM18" s="34">
        <v>20</v>
      </c>
      <c r="AN18" s="34">
        <v>36</v>
      </c>
      <c r="AO18" s="34">
        <v>13</v>
      </c>
      <c r="AP18" s="34">
        <v>13</v>
      </c>
      <c r="AQ18" s="34">
        <v>6</v>
      </c>
      <c r="AR18" s="34">
        <v>27</v>
      </c>
      <c r="AS18" s="34">
        <v>43</v>
      </c>
      <c r="AT18" s="34">
        <v>56</v>
      </c>
      <c r="AU18" s="34">
        <v>99</v>
      </c>
      <c r="AV18" s="34">
        <v>15</v>
      </c>
      <c r="AW18" s="34">
        <v>82</v>
      </c>
      <c r="AX18" s="34">
        <v>82</v>
      </c>
      <c r="AY18" s="34">
        <v>0</v>
      </c>
      <c r="AZ18" s="34">
        <v>40</v>
      </c>
      <c r="BA18" s="34">
        <v>28</v>
      </c>
      <c r="BB18" s="34">
        <v>14</v>
      </c>
      <c r="BC18" s="34">
        <v>9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86.8</v>
      </c>
      <c r="CC18" s="25"/>
      <c r="CD18" s="25">
        <f>$I$18/$I$34*100</f>
        <v>4.2361904761904761</v>
      </c>
      <c r="CE18" s="34">
        <v>8.33</v>
      </c>
      <c r="CF18" s="34"/>
      <c r="CG18" s="34">
        <v>0.4</v>
      </c>
      <c r="CH18" s="34">
        <v>0.4</v>
      </c>
      <c r="CI18" s="34">
        <v>0.4</v>
      </c>
      <c r="CJ18" s="34">
        <v>40</v>
      </c>
      <c r="CK18" s="34">
        <v>16.399999999999999</v>
      </c>
      <c r="CL18" s="34">
        <v>28.2</v>
      </c>
      <c r="CM18" s="34">
        <v>9.36</v>
      </c>
      <c r="CN18" s="34">
        <v>9.36</v>
      </c>
      <c r="CO18" s="34">
        <v>9.36</v>
      </c>
      <c r="CP18" s="34">
        <v>0</v>
      </c>
      <c r="CQ18" s="34">
        <v>0</v>
      </c>
    </row>
    <row r="19" spans="1:96" x14ac:dyDescent="0.25">
      <c r="A19" s="21"/>
      <c r="B19" s="22" t="s">
        <v>105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63" x14ac:dyDescent="0.25">
      <c r="A20" s="21" t="str">
        <f>"38/1"</f>
        <v>38/1</v>
      </c>
      <c r="B20" s="27" t="s">
        <v>201</v>
      </c>
      <c r="C20" s="23" t="str">
        <f>"30"</f>
        <v>30</v>
      </c>
      <c r="D20" s="23">
        <v>0.4</v>
      </c>
      <c r="E20" s="23">
        <v>0</v>
      </c>
      <c r="F20" s="23">
        <v>1.79</v>
      </c>
      <c r="G20" s="23">
        <v>1.79</v>
      </c>
      <c r="H20" s="23">
        <v>5.95</v>
      </c>
      <c r="I20" s="23">
        <v>39.192908328000001</v>
      </c>
      <c r="J20" s="23">
        <v>0.23</v>
      </c>
      <c r="K20" s="23">
        <v>1.17</v>
      </c>
      <c r="L20" s="23">
        <v>0</v>
      </c>
      <c r="M20" s="23">
        <v>0</v>
      </c>
      <c r="N20" s="23">
        <v>5.28</v>
      </c>
      <c r="O20" s="23">
        <v>0.02</v>
      </c>
      <c r="P20" s="23">
        <v>0.64</v>
      </c>
      <c r="Q20" s="23">
        <v>0</v>
      </c>
      <c r="R20" s="23">
        <v>0</v>
      </c>
      <c r="S20" s="23">
        <v>0.02</v>
      </c>
      <c r="T20" s="23">
        <v>0.49</v>
      </c>
      <c r="U20" s="23">
        <v>65.25</v>
      </c>
      <c r="V20" s="23">
        <v>55.67</v>
      </c>
      <c r="W20" s="23">
        <v>8.6199999999999992</v>
      </c>
      <c r="X20" s="23">
        <v>4.8099999999999996</v>
      </c>
      <c r="Y20" s="23">
        <v>9.49</v>
      </c>
      <c r="Z20" s="23">
        <v>0.31</v>
      </c>
      <c r="AA20" s="23">
        <v>0</v>
      </c>
      <c r="AB20" s="23">
        <v>2.0499999999999998</v>
      </c>
      <c r="AC20" s="23">
        <v>0.49</v>
      </c>
      <c r="AD20" s="23">
        <v>0.82</v>
      </c>
      <c r="AE20" s="23">
        <v>0</v>
      </c>
      <c r="AF20" s="23">
        <v>0.01</v>
      </c>
      <c r="AG20" s="23">
        <v>0.04</v>
      </c>
      <c r="AH20" s="23">
        <v>0.1</v>
      </c>
      <c r="AI20" s="23">
        <v>0.48</v>
      </c>
      <c r="AJ20" s="20">
        <v>0</v>
      </c>
      <c r="AK20" s="20">
        <v>12.15</v>
      </c>
      <c r="AL20" s="20">
        <v>13.76</v>
      </c>
      <c r="AM20" s="20">
        <v>15.36</v>
      </c>
      <c r="AN20" s="20">
        <v>21.1</v>
      </c>
      <c r="AO20" s="20">
        <v>4.59</v>
      </c>
      <c r="AP20" s="20">
        <v>12.15</v>
      </c>
      <c r="AQ20" s="20">
        <v>2.98</v>
      </c>
      <c r="AR20" s="20">
        <v>10.32</v>
      </c>
      <c r="AS20" s="20">
        <v>9.17</v>
      </c>
      <c r="AT20" s="20">
        <v>16.739999999999998</v>
      </c>
      <c r="AU20" s="20">
        <v>75.209999999999994</v>
      </c>
      <c r="AV20" s="20">
        <v>3.21</v>
      </c>
      <c r="AW20" s="20">
        <v>8.7100000000000009</v>
      </c>
      <c r="AX20" s="20">
        <v>62.83</v>
      </c>
      <c r="AY20" s="20">
        <v>0</v>
      </c>
      <c r="AZ20" s="20">
        <v>10.78</v>
      </c>
      <c r="BA20" s="20">
        <v>14.45</v>
      </c>
      <c r="BB20" s="20">
        <v>11.47</v>
      </c>
      <c r="BC20" s="20">
        <v>3.44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0.11</v>
      </c>
      <c r="BL20" s="20">
        <v>0</v>
      </c>
      <c r="BM20" s="20">
        <v>7.0000000000000007E-2</v>
      </c>
      <c r="BN20" s="20">
        <v>0.01</v>
      </c>
      <c r="BO20" s="20">
        <v>0.01</v>
      </c>
      <c r="BP20" s="20">
        <v>0</v>
      </c>
      <c r="BQ20" s="20">
        <v>0</v>
      </c>
      <c r="BR20" s="20">
        <v>0</v>
      </c>
      <c r="BS20" s="20">
        <v>0.42</v>
      </c>
      <c r="BT20" s="20">
        <v>0</v>
      </c>
      <c r="BU20" s="20">
        <v>0</v>
      </c>
      <c r="BV20" s="20">
        <v>1.04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21.81</v>
      </c>
      <c r="CC20" s="24"/>
      <c r="CD20" s="24"/>
      <c r="CE20" s="20">
        <v>0.34</v>
      </c>
      <c r="CF20" s="20"/>
      <c r="CG20" s="20">
        <v>5.39</v>
      </c>
      <c r="CH20" s="20">
        <v>3.22</v>
      </c>
      <c r="CI20" s="20">
        <v>4.3099999999999996</v>
      </c>
      <c r="CJ20" s="20">
        <v>155.19999999999999</v>
      </c>
      <c r="CK20" s="20">
        <v>38.159999999999997</v>
      </c>
      <c r="CL20" s="20">
        <v>96.68</v>
      </c>
      <c r="CM20" s="20">
        <v>0.84</v>
      </c>
      <c r="CN20" s="20">
        <v>0.57999999999999996</v>
      </c>
      <c r="CO20" s="20">
        <v>0.71</v>
      </c>
      <c r="CP20" s="20">
        <v>1.5</v>
      </c>
      <c r="CQ20" s="20">
        <v>0.15</v>
      </c>
      <c r="CR20" s="28"/>
    </row>
    <row r="21" spans="1:96" s="26" customFormat="1" ht="31.5" x14ac:dyDescent="0.25">
      <c r="A21" s="21" t="str">
        <f>"5/9"</f>
        <v>5/9</v>
      </c>
      <c r="B21" s="27" t="s">
        <v>108</v>
      </c>
      <c r="C21" s="23" t="str">
        <f>"70"</f>
        <v>70</v>
      </c>
      <c r="D21" s="23">
        <v>9.9</v>
      </c>
      <c r="E21" s="23">
        <v>8.9600000000000009</v>
      </c>
      <c r="F21" s="23">
        <v>8.2899999999999991</v>
      </c>
      <c r="G21" s="23">
        <v>1.1399999999999999</v>
      </c>
      <c r="H21" s="23">
        <v>5.68</v>
      </c>
      <c r="I21" s="23">
        <v>137.20014699999999</v>
      </c>
      <c r="J21" s="23">
        <v>2.46</v>
      </c>
      <c r="K21" s="23">
        <v>0.91</v>
      </c>
      <c r="L21" s="23">
        <v>0</v>
      </c>
      <c r="M21" s="23">
        <v>0</v>
      </c>
      <c r="N21" s="23">
        <v>0.13</v>
      </c>
      <c r="O21" s="23">
        <v>5.45</v>
      </c>
      <c r="P21" s="23">
        <v>0.1</v>
      </c>
      <c r="Q21" s="23">
        <v>0</v>
      </c>
      <c r="R21" s="23">
        <v>0</v>
      </c>
      <c r="S21" s="23">
        <v>0</v>
      </c>
      <c r="T21" s="23">
        <v>0.94</v>
      </c>
      <c r="U21" s="23">
        <v>146.05000000000001</v>
      </c>
      <c r="V21" s="23">
        <v>88.35</v>
      </c>
      <c r="W21" s="23">
        <v>9.07</v>
      </c>
      <c r="X21" s="23">
        <v>8.86</v>
      </c>
      <c r="Y21" s="23">
        <v>74.94</v>
      </c>
      <c r="Z21" s="23">
        <v>0.83</v>
      </c>
      <c r="AA21" s="23">
        <v>29.01</v>
      </c>
      <c r="AB21" s="23">
        <v>5.18</v>
      </c>
      <c r="AC21" s="23">
        <v>37.299999999999997</v>
      </c>
      <c r="AD21" s="23">
        <v>0.92</v>
      </c>
      <c r="AE21" s="23">
        <v>0.04</v>
      </c>
      <c r="AF21" s="23">
        <v>7.0000000000000007E-2</v>
      </c>
      <c r="AG21" s="23">
        <v>3.62</v>
      </c>
      <c r="AH21" s="23">
        <v>6.56</v>
      </c>
      <c r="AI21" s="23">
        <v>0.19</v>
      </c>
      <c r="AJ21" s="20">
        <v>0</v>
      </c>
      <c r="AK21" s="20">
        <v>475.83</v>
      </c>
      <c r="AL21" s="20">
        <v>385.49</v>
      </c>
      <c r="AM21" s="20">
        <v>766.86</v>
      </c>
      <c r="AN21" s="20">
        <v>801.43</v>
      </c>
      <c r="AO21" s="20">
        <v>245.79</v>
      </c>
      <c r="AP21" s="20">
        <v>448.9</v>
      </c>
      <c r="AQ21" s="20">
        <v>154.37</v>
      </c>
      <c r="AR21" s="20">
        <v>415.39</v>
      </c>
      <c r="AS21" s="20">
        <v>598.97</v>
      </c>
      <c r="AT21" s="20">
        <v>644.58000000000004</v>
      </c>
      <c r="AU21" s="20">
        <v>837.33</v>
      </c>
      <c r="AV21" s="20">
        <v>257.97000000000003</v>
      </c>
      <c r="AW21" s="20">
        <v>709.32</v>
      </c>
      <c r="AX21" s="20">
        <v>1551.56</v>
      </c>
      <c r="AY21" s="20">
        <v>74.31</v>
      </c>
      <c r="AZ21" s="20">
        <v>522.38</v>
      </c>
      <c r="BA21" s="20">
        <v>464.28</v>
      </c>
      <c r="BB21" s="20">
        <v>340.85</v>
      </c>
      <c r="BC21" s="20">
        <v>130.41999999999999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0.08</v>
      </c>
      <c r="BL21" s="20">
        <v>0</v>
      </c>
      <c r="BM21" s="20">
        <v>0.04</v>
      </c>
      <c r="BN21" s="20">
        <v>0</v>
      </c>
      <c r="BO21" s="20">
        <v>0.01</v>
      </c>
      <c r="BP21" s="20">
        <v>0</v>
      </c>
      <c r="BQ21" s="20">
        <v>0</v>
      </c>
      <c r="BR21" s="20">
        <v>0</v>
      </c>
      <c r="BS21" s="20">
        <v>0.26</v>
      </c>
      <c r="BT21" s="20">
        <v>0</v>
      </c>
      <c r="BU21" s="20">
        <v>0</v>
      </c>
      <c r="BV21" s="20">
        <v>0.66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53.88</v>
      </c>
      <c r="CC21" s="24"/>
      <c r="CD21" s="24"/>
      <c r="CE21" s="20">
        <v>29.87</v>
      </c>
      <c r="CF21" s="20"/>
      <c r="CG21" s="20">
        <v>38.200000000000003</v>
      </c>
      <c r="CH21" s="20">
        <v>18.12</v>
      </c>
      <c r="CI21" s="20">
        <v>28.16</v>
      </c>
      <c r="CJ21" s="20">
        <v>4095.4</v>
      </c>
      <c r="CK21" s="20">
        <v>2487.4</v>
      </c>
      <c r="CL21" s="20">
        <v>3291.4</v>
      </c>
      <c r="CM21" s="20">
        <v>27.32</v>
      </c>
      <c r="CN21" s="20">
        <v>20.57</v>
      </c>
      <c r="CO21" s="20">
        <v>24.01</v>
      </c>
      <c r="CP21" s="20">
        <v>0</v>
      </c>
      <c r="CQ21" s="20">
        <v>0.35</v>
      </c>
      <c r="CR21" s="28"/>
    </row>
    <row r="22" spans="1:96" s="26" customFormat="1" ht="31.5" x14ac:dyDescent="0.25">
      <c r="A22" s="21" t="str">
        <f>"46/3"</f>
        <v>46/3</v>
      </c>
      <c r="B22" s="27" t="s">
        <v>172</v>
      </c>
      <c r="C22" s="23" t="str">
        <f>"110"</f>
        <v>110</v>
      </c>
      <c r="D22" s="23">
        <v>3.87</v>
      </c>
      <c r="E22" s="23">
        <v>0</v>
      </c>
      <c r="F22" s="23">
        <v>2.85</v>
      </c>
      <c r="G22" s="23">
        <v>3.23</v>
      </c>
      <c r="H22" s="23">
        <v>24.98</v>
      </c>
      <c r="I22" s="23">
        <v>140.65083780000001</v>
      </c>
      <c r="J22" s="23">
        <v>0.42</v>
      </c>
      <c r="K22" s="23">
        <v>1.79</v>
      </c>
      <c r="L22" s="23">
        <v>0</v>
      </c>
      <c r="M22" s="23">
        <v>0</v>
      </c>
      <c r="N22" s="23">
        <v>0.68</v>
      </c>
      <c r="O22" s="23">
        <v>23.04</v>
      </c>
      <c r="P22" s="23">
        <v>1.26</v>
      </c>
      <c r="Q22" s="23">
        <v>0</v>
      </c>
      <c r="R22" s="23">
        <v>0</v>
      </c>
      <c r="S22" s="23">
        <v>0</v>
      </c>
      <c r="T22" s="23">
        <v>0.46</v>
      </c>
      <c r="U22" s="23">
        <v>107.57</v>
      </c>
      <c r="V22" s="23">
        <v>40.5</v>
      </c>
      <c r="W22" s="23">
        <v>7.14</v>
      </c>
      <c r="X22" s="23">
        <v>5.26</v>
      </c>
      <c r="Y22" s="23">
        <v>28.54</v>
      </c>
      <c r="Z22" s="23">
        <v>0.53</v>
      </c>
      <c r="AA22" s="23">
        <v>0</v>
      </c>
      <c r="AB22" s="23">
        <v>0</v>
      </c>
      <c r="AC22" s="23">
        <v>0</v>
      </c>
      <c r="AD22" s="23">
        <v>1.77</v>
      </c>
      <c r="AE22" s="23">
        <v>0.05</v>
      </c>
      <c r="AF22" s="23">
        <v>0.01</v>
      </c>
      <c r="AG22" s="23">
        <v>0.36</v>
      </c>
      <c r="AH22" s="23">
        <v>1.08</v>
      </c>
      <c r="AI22" s="23">
        <v>0</v>
      </c>
      <c r="AJ22" s="20">
        <v>0</v>
      </c>
      <c r="AK22" s="20">
        <v>167.34</v>
      </c>
      <c r="AL22" s="20">
        <v>152.93</v>
      </c>
      <c r="AM22" s="20">
        <v>286.52</v>
      </c>
      <c r="AN22" s="20">
        <v>88.94</v>
      </c>
      <c r="AO22" s="20">
        <v>54.49</v>
      </c>
      <c r="AP22" s="20">
        <v>110.39</v>
      </c>
      <c r="AQ22" s="20">
        <v>35.51</v>
      </c>
      <c r="AR22" s="20">
        <v>177.89</v>
      </c>
      <c r="AS22" s="20">
        <v>117.42</v>
      </c>
      <c r="AT22" s="20">
        <v>142.03</v>
      </c>
      <c r="AU22" s="20">
        <v>120.94</v>
      </c>
      <c r="AV22" s="20">
        <v>71.02</v>
      </c>
      <c r="AW22" s="20">
        <v>124.45</v>
      </c>
      <c r="AX22" s="20">
        <v>1094.76</v>
      </c>
      <c r="AY22" s="20">
        <v>0</v>
      </c>
      <c r="AZ22" s="20">
        <v>344.88</v>
      </c>
      <c r="BA22" s="20">
        <v>177.89</v>
      </c>
      <c r="BB22" s="20">
        <v>88.94</v>
      </c>
      <c r="BC22" s="20">
        <v>71.02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0.21</v>
      </c>
      <c r="BL22" s="20">
        <v>0</v>
      </c>
      <c r="BM22" s="20">
        <v>0.1</v>
      </c>
      <c r="BN22" s="20">
        <v>0.01</v>
      </c>
      <c r="BO22" s="20">
        <v>0.02</v>
      </c>
      <c r="BP22" s="20">
        <v>0</v>
      </c>
      <c r="BQ22" s="20">
        <v>0</v>
      </c>
      <c r="BR22" s="20">
        <v>0</v>
      </c>
      <c r="BS22" s="20">
        <v>0.57999999999999996</v>
      </c>
      <c r="BT22" s="20">
        <v>0</v>
      </c>
      <c r="BU22" s="20">
        <v>0</v>
      </c>
      <c r="BV22" s="20">
        <v>1.78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4.87</v>
      </c>
      <c r="CC22" s="24"/>
      <c r="CD22" s="24"/>
      <c r="CE22" s="20">
        <v>0</v>
      </c>
      <c r="CF22" s="20"/>
      <c r="CG22" s="20">
        <v>15.77</v>
      </c>
      <c r="CH22" s="20">
        <v>8.27</v>
      </c>
      <c r="CI22" s="20">
        <v>12.02</v>
      </c>
      <c r="CJ22" s="20">
        <v>362.33</v>
      </c>
      <c r="CK22" s="20">
        <v>362.33</v>
      </c>
      <c r="CL22" s="20">
        <v>362.33</v>
      </c>
      <c r="CM22" s="20">
        <v>8.7200000000000006</v>
      </c>
      <c r="CN22" s="20">
        <v>4.4400000000000004</v>
      </c>
      <c r="CO22" s="20">
        <v>6.58</v>
      </c>
      <c r="CP22" s="20">
        <v>0</v>
      </c>
      <c r="CQ22" s="20">
        <v>0.28000000000000003</v>
      </c>
      <c r="CR22" s="28"/>
    </row>
    <row r="23" spans="1:96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4"/>
      <c r="CE23" s="20">
        <v>0</v>
      </c>
      <c r="CF23" s="20"/>
      <c r="CG23" s="20">
        <v>0</v>
      </c>
      <c r="CH23" s="20">
        <v>0</v>
      </c>
      <c r="CI23" s="20">
        <v>0</v>
      </c>
      <c r="CJ23" s="20">
        <v>2850</v>
      </c>
      <c r="CK23" s="20">
        <v>1098</v>
      </c>
      <c r="CL23" s="20">
        <v>1974</v>
      </c>
      <c r="CM23" s="20">
        <v>22.8</v>
      </c>
      <c r="CN23" s="20">
        <v>22.8</v>
      </c>
      <c r="CO23" s="20">
        <v>22.8</v>
      </c>
      <c r="CP23" s="20">
        <v>0</v>
      </c>
      <c r="CQ23" s="20">
        <v>0</v>
      </c>
      <c r="CR23" s="28"/>
    </row>
    <row r="24" spans="1:96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4"/>
      <c r="CE24" s="20">
        <v>0.25</v>
      </c>
      <c r="CF24" s="20"/>
      <c r="CG24" s="20">
        <v>15</v>
      </c>
      <c r="CH24" s="20">
        <v>15</v>
      </c>
      <c r="CI24" s="20">
        <v>15</v>
      </c>
      <c r="CJ24" s="20">
        <v>2850</v>
      </c>
      <c r="CK24" s="20">
        <v>1098</v>
      </c>
      <c r="CL24" s="20">
        <v>1974</v>
      </c>
      <c r="CM24" s="20">
        <v>28.5</v>
      </c>
      <c r="CN24" s="20">
        <v>23.7</v>
      </c>
      <c r="CO24" s="20">
        <v>26.1</v>
      </c>
      <c r="CP24" s="20">
        <v>0</v>
      </c>
      <c r="CQ24" s="20">
        <v>0</v>
      </c>
      <c r="CR24" s="28"/>
    </row>
    <row r="25" spans="1:96" s="26" customFormat="1" ht="31.5" x14ac:dyDescent="0.25">
      <c r="A25" s="21" t="str">
        <f>"6/10"</f>
        <v>6/10</v>
      </c>
      <c r="B25" s="27" t="s">
        <v>204</v>
      </c>
      <c r="C25" s="23" t="str">
        <f>"150"</f>
        <v>150</v>
      </c>
      <c r="D25" s="23">
        <v>0.15</v>
      </c>
      <c r="E25" s="23">
        <v>0</v>
      </c>
      <c r="F25" s="23">
        <v>0.06</v>
      </c>
      <c r="G25" s="23">
        <v>0.06</v>
      </c>
      <c r="H25" s="23">
        <v>9.09</v>
      </c>
      <c r="I25" s="23">
        <v>35.472120000000004</v>
      </c>
      <c r="J25" s="23">
        <v>0.02</v>
      </c>
      <c r="K25" s="23">
        <v>0</v>
      </c>
      <c r="L25" s="23">
        <v>0</v>
      </c>
      <c r="M25" s="23">
        <v>0</v>
      </c>
      <c r="N25" s="23">
        <v>8.41</v>
      </c>
      <c r="O25" s="23">
        <v>0</v>
      </c>
      <c r="P25" s="23">
        <v>0.68</v>
      </c>
      <c r="Q25" s="23">
        <v>0</v>
      </c>
      <c r="R25" s="23">
        <v>0</v>
      </c>
      <c r="S25" s="23">
        <v>0.35</v>
      </c>
      <c r="T25" s="23">
        <v>0.14000000000000001</v>
      </c>
      <c r="U25" s="23">
        <v>4.83</v>
      </c>
      <c r="V25" s="23">
        <v>52.2</v>
      </c>
      <c r="W25" s="23">
        <v>5.46</v>
      </c>
      <c r="X25" s="23">
        <v>4.42</v>
      </c>
      <c r="Y25" s="23">
        <v>4.5999999999999996</v>
      </c>
      <c r="Z25" s="23">
        <v>0.21</v>
      </c>
      <c r="AA25" s="23">
        <v>0</v>
      </c>
      <c r="AB25" s="23">
        <v>13.5</v>
      </c>
      <c r="AC25" s="23">
        <v>2.5499999999999998</v>
      </c>
      <c r="AD25" s="23">
        <v>0.11</v>
      </c>
      <c r="AE25" s="23">
        <v>0</v>
      </c>
      <c r="AF25" s="23">
        <v>0.01</v>
      </c>
      <c r="AG25" s="23">
        <v>0.04</v>
      </c>
      <c r="AH25" s="23">
        <v>0.06</v>
      </c>
      <c r="AI25" s="23">
        <v>12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170</v>
      </c>
      <c r="CC25" s="24"/>
      <c r="CD25" s="24"/>
      <c r="CE25" s="20">
        <v>2.25</v>
      </c>
      <c r="CF25" s="20"/>
      <c r="CG25" s="20">
        <v>3.44</v>
      </c>
      <c r="CH25" s="20">
        <v>3.44</v>
      </c>
      <c r="CI25" s="20">
        <v>3.44</v>
      </c>
      <c r="CJ25" s="20">
        <v>408.75</v>
      </c>
      <c r="CK25" s="20">
        <v>157.80000000000001</v>
      </c>
      <c r="CL25" s="20">
        <v>283.27999999999997</v>
      </c>
      <c r="CM25" s="20">
        <v>35</v>
      </c>
      <c r="CN25" s="20">
        <v>20.82</v>
      </c>
      <c r="CO25" s="20">
        <v>27.91</v>
      </c>
      <c r="CP25" s="20">
        <v>7.5</v>
      </c>
      <c r="CQ25" s="20">
        <v>0</v>
      </c>
      <c r="CR25" s="28"/>
    </row>
    <row r="26" spans="1:96" s="20" customFormat="1" ht="31.5" x14ac:dyDescent="0.25">
      <c r="A26" s="21" t="str">
        <f>"8/2"</f>
        <v>8/2</v>
      </c>
      <c r="B26" s="27" t="s">
        <v>271</v>
      </c>
      <c r="C26" s="23" t="str">
        <f>"150"</f>
        <v>150</v>
      </c>
      <c r="D26" s="23">
        <v>1.1200000000000001</v>
      </c>
      <c r="E26" s="23">
        <v>0</v>
      </c>
      <c r="F26" s="23">
        <v>3.11</v>
      </c>
      <c r="G26" s="23">
        <v>3.09</v>
      </c>
      <c r="H26" s="23">
        <v>5.94</v>
      </c>
      <c r="I26" s="23">
        <v>54.145565999999988</v>
      </c>
      <c r="J26" s="23">
        <v>0.65</v>
      </c>
      <c r="K26" s="23">
        <v>1.95</v>
      </c>
      <c r="L26" s="23">
        <v>0</v>
      </c>
      <c r="M26" s="23">
        <v>0</v>
      </c>
      <c r="N26" s="23">
        <v>2.74</v>
      </c>
      <c r="O26" s="23">
        <v>2.0499999999999998</v>
      </c>
      <c r="P26" s="23">
        <v>1.1499999999999999</v>
      </c>
      <c r="Q26" s="23">
        <v>0</v>
      </c>
      <c r="R26" s="23">
        <v>0</v>
      </c>
      <c r="S26" s="23">
        <v>0.18</v>
      </c>
      <c r="T26" s="23">
        <v>0.76</v>
      </c>
      <c r="U26" s="23">
        <v>124.89</v>
      </c>
      <c r="V26" s="23">
        <v>133.77000000000001</v>
      </c>
      <c r="W26" s="23">
        <v>23.75</v>
      </c>
      <c r="X26" s="23">
        <v>10.73</v>
      </c>
      <c r="Y26" s="23">
        <v>23.61</v>
      </c>
      <c r="Z26" s="23">
        <v>0.34</v>
      </c>
      <c r="AA26" s="23">
        <v>1.8</v>
      </c>
      <c r="AB26" s="23">
        <v>871.2</v>
      </c>
      <c r="AC26" s="23">
        <v>184.38</v>
      </c>
      <c r="AD26" s="23">
        <v>1.43</v>
      </c>
      <c r="AE26" s="23">
        <v>0.02</v>
      </c>
      <c r="AF26" s="23">
        <v>0.02</v>
      </c>
      <c r="AG26" s="23">
        <v>0.34</v>
      </c>
      <c r="AH26" s="23">
        <v>0.6</v>
      </c>
      <c r="AI26" s="23">
        <v>7.44</v>
      </c>
      <c r="AJ26" s="20">
        <v>0</v>
      </c>
      <c r="AK26" s="20">
        <v>65.930000000000007</v>
      </c>
      <c r="AL26" s="20">
        <v>52.65</v>
      </c>
      <c r="AM26" s="20">
        <v>91.4</v>
      </c>
      <c r="AN26" s="20">
        <v>80.06</v>
      </c>
      <c r="AO26" s="20">
        <v>27.86</v>
      </c>
      <c r="AP26" s="20">
        <v>50.2</v>
      </c>
      <c r="AQ26" s="20">
        <v>13.59</v>
      </c>
      <c r="AR26" s="20">
        <v>56.23</v>
      </c>
      <c r="AS26" s="20">
        <v>73.599999999999994</v>
      </c>
      <c r="AT26" s="20">
        <v>79.56</v>
      </c>
      <c r="AU26" s="20">
        <v>143.4</v>
      </c>
      <c r="AV26" s="20">
        <v>36.5</v>
      </c>
      <c r="AW26" s="20">
        <v>56.52</v>
      </c>
      <c r="AX26" s="20">
        <v>247.89</v>
      </c>
      <c r="AY26" s="20">
        <v>0</v>
      </c>
      <c r="AZ26" s="20">
        <v>57.7</v>
      </c>
      <c r="BA26" s="20">
        <v>58.6</v>
      </c>
      <c r="BB26" s="20">
        <v>47.74</v>
      </c>
      <c r="BC26" s="20">
        <v>20.56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0.17</v>
      </c>
      <c r="BL26" s="20">
        <v>0</v>
      </c>
      <c r="BM26" s="20">
        <v>0.11</v>
      </c>
      <c r="BN26" s="20">
        <v>0.01</v>
      </c>
      <c r="BO26" s="20">
        <v>0.02</v>
      </c>
      <c r="BP26" s="20">
        <v>0</v>
      </c>
      <c r="BQ26" s="20">
        <v>0</v>
      </c>
      <c r="BR26" s="20">
        <v>0</v>
      </c>
      <c r="BS26" s="20">
        <v>0.64</v>
      </c>
      <c r="BT26" s="20">
        <v>0</v>
      </c>
      <c r="BU26" s="20">
        <v>0</v>
      </c>
      <c r="BV26" s="20">
        <v>1.78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183.08</v>
      </c>
      <c r="CC26" s="24"/>
      <c r="CD26" s="24"/>
      <c r="CE26" s="20">
        <v>147</v>
      </c>
      <c r="CG26" s="20">
        <v>18.79</v>
      </c>
      <c r="CH26" s="20">
        <v>10.36</v>
      </c>
      <c r="CI26" s="20">
        <v>14.57</v>
      </c>
      <c r="CJ26" s="20">
        <v>844.3</v>
      </c>
      <c r="CK26" s="20">
        <v>276.16000000000003</v>
      </c>
      <c r="CL26" s="20">
        <v>560.23</v>
      </c>
      <c r="CM26" s="20">
        <v>36.729999999999997</v>
      </c>
      <c r="CN26" s="20">
        <v>23.77</v>
      </c>
      <c r="CO26" s="20">
        <v>30.25</v>
      </c>
      <c r="CP26" s="20">
        <v>0</v>
      </c>
      <c r="CQ26" s="20">
        <v>0.3</v>
      </c>
      <c r="CR26" s="29"/>
    </row>
    <row r="27" spans="1:96" s="30" customFormat="1" x14ac:dyDescent="0.25">
      <c r="A27" s="31"/>
      <c r="B27" s="32" t="s">
        <v>112</v>
      </c>
      <c r="C27" s="33"/>
      <c r="D27" s="33">
        <v>18.739999999999998</v>
      </c>
      <c r="E27" s="33">
        <v>8.9600000000000009</v>
      </c>
      <c r="F27" s="33">
        <v>16.579999999999998</v>
      </c>
      <c r="G27" s="33">
        <v>9.7899999999999991</v>
      </c>
      <c r="H27" s="33">
        <v>73.53</v>
      </c>
      <c r="I27" s="33">
        <v>509.46</v>
      </c>
      <c r="J27" s="33">
        <v>3.83</v>
      </c>
      <c r="K27" s="33">
        <v>5.82</v>
      </c>
      <c r="L27" s="33">
        <v>0</v>
      </c>
      <c r="M27" s="33">
        <v>0</v>
      </c>
      <c r="N27" s="33">
        <v>17.82</v>
      </c>
      <c r="O27" s="33">
        <v>49.34</v>
      </c>
      <c r="P27" s="33">
        <v>6.37</v>
      </c>
      <c r="Q27" s="33">
        <v>0</v>
      </c>
      <c r="R27" s="33">
        <v>0</v>
      </c>
      <c r="S27" s="33">
        <v>0.85</v>
      </c>
      <c r="T27" s="33">
        <v>3.9</v>
      </c>
      <c r="U27" s="33">
        <v>631.59</v>
      </c>
      <c r="V27" s="33">
        <v>443.99</v>
      </c>
      <c r="W27" s="33">
        <v>64.55</v>
      </c>
      <c r="X27" s="33">
        <v>48.18</v>
      </c>
      <c r="Y27" s="33">
        <v>188.58</v>
      </c>
      <c r="Z27" s="33">
        <v>3.39</v>
      </c>
      <c r="AA27" s="33">
        <v>30.81</v>
      </c>
      <c r="AB27" s="33">
        <v>893.43</v>
      </c>
      <c r="AC27" s="33">
        <v>225.02</v>
      </c>
      <c r="AD27" s="33">
        <v>5.46</v>
      </c>
      <c r="AE27" s="33">
        <v>0.16</v>
      </c>
      <c r="AF27" s="33">
        <v>0.14000000000000001</v>
      </c>
      <c r="AG27" s="33">
        <v>4.5999999999999996</v>
      </c>
      <c r="AH27" s="33">
        <v>9</v>
      </c>
      <c r="AI27" s="33">
        <v>20.11</v>
      </c>
      <c r="AJ27" s="34">
        <v>0</v>
      </c>
      <c r="AK27" s="34">
        <v>881.71</v>
      </c>
      <c r="AL27" s="34">
        <v>745.69</v>
      </c>
      <c r="AM27" s="34">
        <v>1390.03</v>
      </c>
      <c r="AN27" s="34">
        <v>1092.19</v>
      </c>
      <c r="AO27" s="34">
        <v>380.64</v>
      </c>
      <c r="AP27" s="34">
        <v>721.06</v>
      </c>
      <c r="AQ27" s="34">
        <v>245.59</v>
      </c>
      <c r="AR27" s="34">
        <v>843.51</v>
      </c>
      <c r="AS27" s="34">
        <v>933.15</v>
      </c>
      <c r="AT27" s="34">
        <v>1032.8599999999999</v>
      </c>
      <c r="AU27" s="34">
        <v>1367.76</v>
      </c>
      <c r="AV27" s="34">
        <v>433.04</v>
      </c>
      <c r="AW27" s="34">
        <v>1040.02</v>
      </c>
      <c r="AX27" s="34">
        <v>3826.33</v>
      </c>
      <c r="AY27" s="34">
        <v>74.31</v>
      </c>
      <c r="AZ27" s="34">
        <v>1224.3900000000001</v>
      </c>
      <c r="BA27" s="34">
        <v>859.42</v>
      </c>
      <c r="BB27" s="34">
        <v>580.76</v>
      </c>
      <c r="BC27" s="34">
        <v>294.36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0.62</v>
      </c>
      <c r="BL27" s="34">
        <v>0</v>
      </c>
      <c r="BM27" s="34">
        <v>0.33</v>
      </c>
      <c r="BN27" s="34">
        <v>0.03</v>
      </c>
      <c r="BO27" s="34">
        <v>0.06</v>
      </c>
      <c r="BP27" s="34">
        <v>0</v>
      </c>
      <c r="BQ27" s="34">
        <v>0</v>
      </c>
      <c r="BR27" s="34">
        <v>0.01</v>
      </c>
      <c r="BS27" s="34">
        <v>1.94</v>
      </c>
      <c r="BT27" s="34">
        <v>0</v>
      </c>
      <c r="BU27" s="34">
        <v>0</v>
      </c>
      <c r="BV27" s="34">
        <v>5.45</v>
      </c>
      <c r="BW27" s="34">
        <v>0.03</v>
      </c>
      <c r="BX27" s="34">
        <v>0</v>
      </c>
      <c r="BY27" s="34">
        <v>0</v>
      </c>
      <c r="BZ27" s="34">
        <v>0</v>
      </c>
      <c r="CA27" s="34">
        <v>0</v>
      </c>
      <c r="CB27" s="34">
        <v>455.56</v>
      </c>
      <c r="CC27" s="25"/>
      <c r="CD27" s="25">
        <f>$I$27/$I$34*100</f>
        <v>48.519999999999996</v>
      </c>
      <c r="CE27" s="34">
        <v>179.71</v>
      </c>
      <c r="CF27" s="34"/>
      <c r="CG27" s="34">
        <v>96.59</v>
      </c>
      <c r="CH27" s="34">
        <v>58.41</v>
      </c>
      <c r="CI27" s="34">
        <v>77.5</v>
      </c>
      <c r="CJ27" s="34">
        <v>11565.98</v>
      </c>
      <c r="CK27" s="34">
        <v>5517.84</v>
      </c>
      <c r="CL27" s="34">
        <v>8541.91</v>
      </c>
      <c r="CM27" s="34">
        <v>159.91</v>
      </c>
      <c r="CN27" s="34">
        <v>116.67</v>
      </c>
      <c r="CO27" s="34">
        <v>138.35</v>
      </c>
      <c r="CP27" s="34">
        <v>9</v>
      </c>
      <c r="CQ27" s="34">
        <v>1.08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ht="47.25" x14ac:dyDescent="0.25">
      <c r="A29" s="21" t="str">
        <f>"58/3"</f>
        <v>58/3</v>
      </c>
      <c r="B29" s="27" t="s">
        <v>272</v>
      </c>
      <c r="C29" s="23" t="str">
        <f>"150"</f>
        <v>150</v>
      </c>
      <c r="D29" s="23">
        <v>3.55</v>
      </c>
      <c r="E29" s="23">
        <v>0.76</v>
      </c>
      <c r="F29" s="23">
        <v>5.01</v>
      </c>
      <c r="G29" s="23">
        <v>4.78</v>
      </c>
      <c r="H29" s="23">
        <v>23.18</v>
      </c>
      <c r="I29" s="23">
        <v>143.225049375</v>
      </c>
      <c r="J29" s="23">
        <v>0.9</v>
      </c>
      <c r="K29" s="23">
        <v>2.93</v>
      </c>
      <c r="L29" s="23">
        <v>0</v>
      </c>
      <c r="M29" s="23">
        <v>0</v>
      </c>
      <c r="N29" s="23">
        <v>13.92</v>
      </c>
      <c r="O29" s="23">
        <v>5.18</v>
      </c>
      <c r="P29" s="23">
        <v>4.08</v>
      </c>
      <c r="Q29" s="23">
        <v>0</v>
      </c>
      <c r="R29" s="23">
        <v>0</v>
      </c>
      <c r="S29" s="23">
        <v>0.56000000000000005</v>
      </c>
      <c r="T29" s="23">
        <v>1.8</v>
      </c>
      <c r="U29" s="23">
        <v>65.27</v>
      </c>
      <c r="V29" s="23">
        <v>305.61</v>
      </c>
      <c r="W29" s="23">
        <v>44.21</v>
      </c>
      <c r="X29" s="23">
        <v>56.19</v>
      </c>
      <c r="Y29" s="23">
        <v>98.71</v>
      </c>
      <c r="Z29" s="23">
        <v>1.37</v>
      </c>
      <c r="AA29" s="23">
        <v>9.9</v>
      </c>
      <c r="AB29" s="23">
        <v>15123.51</v>
      </c>
      <c r="AC29" s="23">
        <v>3167.24</v>
      </c>
      <c r="AD29" s="23">
        <v>2.81</v>
      </c>
      <c r="AE29" s="23">
        <v>0.08</v>
      </c>
      <c r="AF29" s="23">
        <v>0.12</v>
      </c>
      <c r="AG29" s="23">
        <v>1.35</v>
      </c>
      <c r="AH29" s="23">
        <v>2.2400000000000002</v>
      </c>
      <c r="AI29" s="23">
        <v>3.15</v>
      </c>
      <c r="AJ29" s="20">
        <v>0</v>
      </c>
      <c r="AK29" s="20">
        <v>144.25</v>
      </c>
      <c r="AL29" s="20">
        <v>117.14</v>
      </c>
      <c r="AM29" s="20">
        <v>186.59</v>
      </c>
      <c r="AN29" s="20">
        <v>142.44999999999999</v>
      </c>
      <c r="AO29" s="20">
        <v>51.6</v>
      </c>
      <c r="AP29" s="20">
        <v>108.33</v>
      </c>
      <c r="AQ29" s="20">
        <v>31.61</v>
      </c>
      <c r="AR29" s="20">
        <v>118.74</v>
      </c>
      <c r="AS29" s="20">
        <v>142.94999999999999</v>
      </c>
      <c r="AT29" s="20">
        <v>141.9</v>
      </c>
      <c r="AU29" s="20">
        <v>313.44</v>
      </c>
      <c r="AV29" s="20">
        <v>59.65</v>
      </c>
      <c r="AW29" s="20">
        <v>97.03</v>
      </c>
      <c r="AX29" s="20">
        <v>641.23</v>
      </c>
      <c r="AY29" s="20">
        <v>0.79</v>
      </c>
      <c r="AZ29" s="20">
        <v>126.52</v>
      </c>
      <c r="BA29" s="20">
        <v>137.91999999999999</v>
      </c>
      <c r="BB29" s="20">
        <v>75.72</v>
      </c>
      <c r="BC29" s="20">
        <v>48.55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0.25</v>
      </c>
      <c r="BL29" s="20">
        <v>0</v>
      </c>
      <c r="BM29" s="20">
        <v>0.16</v>
      </c>
      <c r="BN29" s="20">
        <v>0.01</v>
      </c>
      <c r="BO29" s="20">
        <v>0.03</v>
      </c>
      <c r="BP29" s="20">
        <v>0</v>
      </c>
      <c r="BQ29" s="20">
        <v>0</v>
      </c>
      <c r="BR29" s="20">
        <v>0</v>
      </c>
      <c r="BS29" s="20">
        <v>0.94</v>
      </c>
      <c r="BT29" s="20">
        <v>0</v>
      </c>
      <c r="BU29" s="20">
        <v>0</v>
      </c>
      <c r="BV29" s="20">
        <v>2.66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170.81</v>
      </c>
      <c r="CC29" s="24"/>
      <c r="CD29" s="24"/>
      <c r="CE29" s="20">
        <v>2530.4899999999998</v>
      </c>
      <c r="CF29" s="20"/>
      <c r="CG29" s="20">
        <v>10.25</v>
      </c>
      <c r="CH29" s="20">
        <v>9.51</v>
      </c>
      <c r="CI29" s="20">
        <v>9.8800000000000008</v>
      </c>
      <c r="CJ29" s="20">
        <v>1874.89</v>
      </c>
      <c r="CK29" s="20">
        <v>616.04</v>
      </c>
      <c r="CL29" s="20">
        <v>1245.46</v>
      </c>
      <c r="CM29" s="20">
        <v>9.39</v>
      </c>
      <c r="CN29" s="20">
        <v>6.39</v>
      </c>
      <c r="CO29" s="20">
        <v>7.89</v>
      </c>
      <c r="CP29" s="20">
        <v>4.5</v>
      </c>
      <c r="CQ29" s="20">
        <v>0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2850</v>
      </c>
      <c r="CK30" s="20">
        <v>1098</v>
      </c>
      <c r="CL30" s="20">
        <v>1974</v>
      </c>
      <c r="CM30" s="20">
        <v>22.8</v>
      </c>
      <c r="CN30" s="20">
        <v>22.8</v>
      </c>
      <c r="CO30" s="20">
        <v>22.8</v>
      </c>
      <c r="CP30" s="20">
        <v>0</v>
      </c>
      <c r="CQ30" s="20">
        <v>0</v>
      </c>
      <c r="CR30" s="28"/>
    </row>
    <row r="31" spans="1:96" s="20" customFormat="1" x14ac:dyDescent="0.25">
      <c r="A31" s="21" t="str">
        <f>"27/10"</f>
        <v>27/10</v>
      </c>
      <c r="B31" s="27" t="s">
        <v>114</v>
      </c>
      <c r="C31" s="23" t="str">
        <f>"150"</f>
        <v>150</v>
      </c>
      <c r="D31" s="23">
        <v>0.06</v>
      </c>
      <c r="E31" s="23">
        <v>0</v>
      </c>
      <c r="F31" s="23">
        <v>0.01</v>
      </c>
      <c r="G31" s="23">
        <v>0.01</v>
      </c>
      <c r="H31" s="23">
        <v>3.71</v>
      </c>
      <c r="I31" s="23">
        <v>14.414604000000001</v>
      </c>
      <c r="J31" s="23">
        <v>0</v>
      </c>
      <c r="K31" s="23">
        <v>0</v>
      </c>
      <c r="L31" s="23">
        <v>0</v>
      </c>
      <c r="M31" s="23">
        <v>0</v>
      </c>
      <c r="N31" s="23">
        <v>3.68</v>
      </c>
      <c r="O31" s="23">
        <v>0</v>
      </c>
      <c r="P31" s="23">
        <v>0.03</v>
      </c>
      <c r="Q31" s="23">
        <v>0</v>
      </c>
      <c r="R31" s="23">
        <v>0</v>
      </c>
      <c r="S31" s="23">
        <v>0</v>
      </c>
      <c r="T31" s="23">
        <v>0.02</v>
      </c>
      <c r="U31" s="23">
        <v>0.04</v>
      </c>
      <c r="V31" s="23">
        <v>0.11</v>
      </c>
      <c r="W31" s="23">
        <v>0.11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150.03</v>
      </c>
      <c r="CC31" s="24"/>
      <c r="CD31" s="24"/>
      <c r="CE31" s="20">
        <v>0</v>
      </c>
      <c r="CG31" s="20">
        <v>3.08</v>
      </c>
      <c r="CH31" s="20">
        <v>3.08</v>
      </c>
      <c r="CI31" s="20">
        <v>3.08</v>
      </c>
      <c r="CJ31" s="20">
        <v>341.6</v>
      </c>
      <c r="CK31" s="20">
        <v>136.71</v>
      </c>
      <c r="CL31" s="20">
        <v>239.15</v>
      </c>
      <c r="CM31" s="20">
        <v>33.07</v>
      </c>
      <c r="CN31" s="20">
        <v>19.55</v>
      </c>
      <c r="CO31" s="20">
        <v>26.31</v>
      </c>
      <c r="CP31" s="20">
        <v>3.75</v>
      </c>
      <c r="CQ31" s="20">
        <v>0</v>
      </c>
      <c r="CR31" s="29"/>
    </row>
    <row r="32" spans="1:96" s="30" customFormat="1" ht="31.5" x14ac:dyDescent="0.25">
      <c r="A32" s="31"/>
      <c r="B32" s="32" t="s">
        <v>116</v>
      </c>
      <c r="C32" s="33"/>
      <c r="D32" s="33">
        <v>4.93</v>
      </c>
      <c r="E32" s="33">
        <v>0.76</v>
      </c>
      <c r="F32" s="33">
        <v>5.16</v>
      </c>
      <c r="G32" s="33">
        <v>4.92</v>
      </c>
      <c r="H32" s="33">
        <v>36.270000000000003</v>
      </c>
      <c r="I32" s="33">
        <v>202.42</v>
      </c>
      <c r="J32" s="33">
        <v>0.9</v>
      </c>
      <c r="K32" s="33">
        <v>2.93</v>
      </c>
      <c r="L32" s="33">
        <v>0</v>
      </c>
      <c r="M32" s="33">
        <v>0</v>
      </c>
      <c r="N32" s="33">
        <v>17.82</v>
      </c>
      <c r="O32" s="33">
        <v>14.3</v>
      </c>
      <c r="P32" s="33">
        <v>4.1500000000000004</v>
      </c>
      <c r="Q32" s="33">
        <v>0</v>
      </c>
      <c r="R32" s="33">
        <v>0</v>
      </c>
      <c r="S32" s="33">
        <v>0.56000000000000005</v>
      </c>
      <c r="T32" s="33">
        <v>2.1800000000000002</v>
      </c>
      <c r="U32" s="33">
        <v>65.31</v>
      </c>
      <c r="V32" s="33">
        <v>305.72000000000003</v>
      </c>
      <c r="W32" s="33">
        <v>44.32</v>
      </c>
      <c r="X32" s="33">
        <v>56.19</v>
      </c>
      <c r="Y32" s="33">
        <v>98.71</v>
      </c>
      <c r="Z32" s="33">
        <v>1.38</v>
      </c>
      <c r="AA32" s="33">
        <v>9.9</v>
      </c>
      <c r="AB32" s="33">
        <v>15123.51</v>
      </c>
      <c r="AC32" s="33">
        <v>3167.24</v>
      </c>
      <c r="AD32" s="33">
        <v>2.81</v>
      </c>
      <c r="AE32" s="33">
        <v>0.08</v>
      </c>
      <c r="AF32" s="33">
        <v>0.12</v>
      </c>
      <c r="AG32" s="33">
        <v>1.35</v>
      </c>
      <c r="AH32" s="33">
        <v>2.2400000000000002</v>
      </c>
      <c r="AI32" s="33">
        <v>3.15</v>
      </c>
      <c r="AJ32" s="34">
        <v>0</v>
      </c>
      <c r="AK32" s="34">
        <v>208.11</v>
      </c>
      <c r="AL32" s="34">
        <v>183.6</v>
      </c>
      <c r="AM32" s="34">
        <v>288.38</v>
      </c>
      <c r="AN32" s="34">
        <v>176.2</v>
      </c>
      <c r="AO32" s="34">
        <v>71.61</v>
      </c>
      <c r="AP32" s="34">
        <v>148.35</v>
      </c>
      <c r="AQ32" s="34">
        <v>46.74</v>
      </c>
      <c r="AR32" s="34">
        <v>191.12</v>
      </c>
      <c r="AS32" s="34">
        <v>187.84</v>
      </c>
      <c r="AT32" s="34">
        <v>204.54</v>
      </c>
      <c r="AU32" s="34">
        <v>365.12</v>
      </c>
      <c r="AV32" s="34">
        <v>86.79</v>
      </c>
      <c r="AW32" s="34">
        <v>145.05000000000001</v>
      </c>
      <c r="AX32" s="34">
        <v>1042.82</v>
      </c>
      <c r="AY32" s="34">
        <v>0.79</v>
      </c>
      <c r="AZ32" s="34">
        <v>257.37</v>
      </c>
      <c r="BA32" s="34">
        <v>194.82</v>
      </c>
      <c r="BB32" s="34">
        <v>113.48</v>
      </c>
      <c r="BC32" s="34">
        <v>78.47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0.26</v>
      </c>
      <c r="BL32" s="34">
        <v>0</v>
      </c>
      <c r="BM32" s="34">
        <v>0.16</v>
      </c>
      <c r="BN32" s="34">
        <v>0.01</v>
      </c>
      <c r="BO32" s="34">
        <v>0.03</v>
      </c>
      <c r="BP32" s="34">
        <v>0</v>
      </c>
      <c r="BQ32" s="34">
        <v>0</v>
      </c>
      <c r="BR32" s="34">
        <v>0</v>
      </c>
      <c r="BS32" s="34">
        <v>0.95</v>
      </c>
      <c r="BT32" s="34">
        <v>0</v>
      </c>
      <c r="BU32" s="34">
        <v>0</v>
      </c>
      <c r="BV32" s="34">
        <v>2.71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328.66</v>
      </c>
      <c r="CC32" s="25"/>
      <c r="CD32" s="25">
        <f>$I$32/$I$34*100</f>
        <v>19.278095238095236</v>
      </c>
      <c r="CE32" s="34">
        <v>2530.4899999999998</v>
      </c>
      <c r="CF32" s="34"/>
      <c r="CG32" s="34">
        <v>13.34</v>
      </c>
      <c r="CH32" s="34">
        <v>12.59</v>
      </c>
      <c r="CI32" s="34">
        <v>12.96</v>
      </c>
      <c r="CJ32" s="34">
        <v>5066.4799999999996</v>
      </c>
      <c r="CK32" s="34">
        <v>1850.75</v>
      </c>
      <c r="CL32" s="34">
        <v>3458.61</v>
      </c>
      <c r="CM32" s="34">
        <v>65.260000000000005</v>
      </c>
      <c r="CN32" s="34">
        <v>48.74</v>
      </c>
      <c r="CO32" s="34">
        <v>57</v>
      </c>
      <c r="CP32" s="34">
        <v>8.25</v>
      </c>
      <c r="CQ32" s="34">
        <v>0</v>
      </c>
    </row>
    <row r="33" spans="1:95" s="30" customFormat="1" x14ac:dyDescent="0.25">
      <c r="A33" s="31"/>
      <c r="B33" s="32" t="s">
        <v>117</v>
      </c>
      <c r="C33" s="33"/>
      <c r="D33" s="33">
        <v>31.32</v>
      </c>
      <c r="E33" s="33">
        <v>10.039999999999999</v>
      </c>
      <c r="F33" s="33">
        <v>30</v>
      </c>
      <c r="G33" s="33">
        <v>23.1</v>
      </c>
      <c r="H33" s="33">
        <v>170.47</v>
      </c>
      <c r="I33" s="33">
        <v>1054.55</v>
      </c>
      <c r="J33" s="33">
        <v>5.98</v>
      </c>
      <c r="K33" s="33">
        <v>12.81</v>
      </c>
      <c r="L33" s="33">
        <v>0</v>
      </c>
      <c r="M33" s="33">
        <v>0</v>
      </c>
      <c r="N33" s="33">
        <v>56.53</v>
      </c>
      <c r="O33" s="33">
        <v>98.98</v>
      </c>
      <c r="P33" s="33">
        <v>14.96</v>
      </c>
      <c r="Q33" s="33">
        <v>0</v>
      </c>
      <c r="R33" s="33">
        <v>0</v>
      </c>
      <c r="S33" s="33">
        <v>2.91</v>
      </c>
      <c r="T33" s="33">
        <v>8.1300000000000008</v>
      </c>
      <c r="U33" s="33">
        <v>940.12</v>
      </c>
      <c r="V33" s="33">
        <v>1063.6500000000001</v>
      </c>
      <c r="W33" s="33">
        <v>163.96</v>
      </c>
      <c r="X33" s="33">
        <v>153.74</v>
      </c>
      <c r="Y33" s="33">
        <v>410.78</v>
      </c>
      <c r="Z33" s="33">
        <v>6.31</v>
      </c>
      <c r="AA33" s="33">
        <v>43.42</v>
      </c>
      <c r="AB33" s="33">
        <v>16068.11</v>
      </c>
      <c r="AC33" s="33">
        <v>3405.03</v>
      </c>
      <c r="AD33" s="33">
        <v>11.94</v>
      </c>
      <c r="AE33" s="33">
        <v>0.41</v>
      </c>
      <c r="AF33" s="33">
        <v>0.33</v>
      </c>
      <c r="AG33" s="33">
        <v>6.57</v>
      </c>
      <c r="AH33" s="33">
        <v>13.41</v>
      </c>
      <c r="AI33" s="33">
        <v>83.85</v>
      </c>
      <c r="AJ33" s="34">
        <v>0</v>
      </c>
      <c r="AK33" s="34">
        <v>1433.36</v>
      </c>
      <c r="AL33" s="34">
        <v>1213.56</v>
      </c>
      <c r="AM33" s="34">
        <v>2126.85</v>
      </c>
      <c r="AN33" s="34">
        <v>1513.98</v>
      </c>
      <c r="AO33" s="34">
        <v>552.32000000000005</v>
      </c>
      <c r="AP33" s="34">
        <v>1089.0999999999999</v>
      </c>
      <c r="AQ33" s="34">
        <v>385.94</v>
      </c>
      <c r="AR33" s="34">
        <v>1374</v>
      </c>
      <c r="AS33" s="34">
        <v>1408.86</v>
      </c>
      <c r="AT33" s="34">
        <v>1634.61</v>
      </c>
      <c r="AU33" s="34">
        <v>2211.0300000000002</v>
      </c>
      <c r="AV33" s="34">
        <v>669.05</v>
      </c>
      <c r="AW33" s="34">
        <v>1653.77</v>
      </c>
      <c r="AX33" s="34">
        <v>6419.57</v>
      </c>
      <c r="AY33" s="34">
        <v>76.97</v>
      </c>
      <c r="AZ33" s="34">
        <v>1992.33</v>
      </c>
      <c r="BA33" s="34">
        <v>1376.8</v>
      </c>
      <c r="BB33" s="34">
        <v>915.46</v>
      </c>
      <c r="BC33" s="34">
        <v>525.49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0.01</v>
      </c>
      <c r="BJ33" s="34">
        <v>0</v>
      </c>
      <c r="BK33" s="34">
        <v>1.63</v>
      </c>
      <c r="BL33" s="34">
        <v>0</v>
      </c>
      <c r="BM33" s="34">
        <v>0.76</v>
      </c>
      <c r="BN33" s="34">
        <v>0.06</v>
      </c>
      <c r="BO33" s="34">
        <v>0.12</v>
      </c>
      <c r="BP33" s="34">
        <v>0</v>
      </c>
      <c r="BQ33" s="34">
        <v>0</v>
      </c>
      <c r="BR33" s="34">
        <v>0.01</v>
      </c>
      <c r="BS33" s="34">
        <v>4.87</v>
      </c>
      <c r="BT33" s="34">
        <v>0</v>
      </c>
      <c r="BU33" s="34">
        <v>0</v>
      </c>
      <c r="BV33" s="34">
        <v>12.55</v>
      </c>
      <c r="BW33" s="34">
        <v>0.06</v>
      </c>
      <c r="BX33" s="34">
        <v>0</v>
      </c>
      <c r="BY33" s="34">
        <v>0</v>
      </c>
      <c r="BZ33" s="34">
        <v>0</v>
      </c>
      <c r="CA33" s="34">
        <v>0</v>
      </c>
      <c r="CB33" s="34">
        <v>1179.04</v>
      </c>
      <c r="CC33" s="25"/>
      <c r="CD33" s="25"/>
      <c r="CE33" s="34">
        <v>2721.44</v>
      </c>
      <c r="CF33" s="34"/>
      <c r="CG33" s="34">
        <v>200.31</v>
      </c>
      <c r="CH33" s="34">
        <v>120.55</v>
      </c>
      <c r="CI33" s="34">
        <v>160.43</v>
      </c>
      <c r="CJ33" s="34">
        <v>25635.27</v>
      </c>
      <c r="CK33" s="34">
        <v>10985.53</v>
      </c>
      <c r="CL33" s="34">
        <v>18310.400000000001</v>
      </c>
      <c r="CM33" s="34">
        <v>362.55</v>
      </c>
      <c r="CN33" s="34">
        <v>265.23</v>
      </c>
      <c r="CO33" s="34">
        <v>315.12</v>
      </c>
      <c r="CP33" s="34">
        <v>29.91</v>
      </c>
      <c r="CQ33" s="34">
        <v>1.65</v>
      </c>
    </row>
    <row r="34" spans="1:95" ht="47.25" x14ac:dyDescent="0.25">
      <c r="A34" s="21"/>
      <c r="B34" s="27" t="s">
        <v>118</v>
      </c>
      <c r="C34" s="23"/>
      <c r="D34" s="23">
        <v>31.5</v>
      </c>
      <c r="E34" s="23">
        <v>0</v>
      </c>
      <c r="F34" s="23">
        <v>35.25</v>
      </c>
      <c r="G34" s="23">
        <v>0</v>
      </c>
      <c r="H34" s="23">
        <v>152.25</v>
      </c>
      <c r="I34" s="23">
        <v>1050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337.5</v>
      </c>
      <c r="AD34" s="23">
        <v>0</v>
      </c>
      <c r="AE34" s="23">
        <v>0.60000000000000009</v>
      </c>
      <c r="AF34" s="23">
        <v>0.67500000000000004</v>
      </c>
      <c r="AG34" s="23"/>
      <c r="AH34" s="23"/>
      <c r="AI34" s="23">
        <v>33.75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4"/>
      <c r="CD34" s="24"/>
      <c r="CE34" s="20"/>
      <c r="CF34" s="20"/>
      <c r="CG34" s="20"/>
      <c r="CH34" s="20"/>
      <c r="CI34" s="20">
        <v>0</v>
      </c>
      <c r="CJ34" s="20"/>
      <c r="CK34" s="20"/>
      <c r="CL34" s="20">
        <v>0</v>
      </c>
      <c r="CM34" s="20"/>
      <c r="CN34" s="20"/>
      <c r="CO34" s="20">
        <v>0</v>
      </c>
      <c r="CP34" s="20"/>
      <c r="CQ34" s="20"/>
    </row>
    <row r="35" spans="1:95" x14ac:dyDescent="0.25">
      <c r="A35" s="21"/>
      <c r="B35" s="27" t="s">
        <v>119</v>
      </c>
      <c r="C35" s="23"/>
      <c r="D35" s="23">
        <f t="shared" ref="D35:I35" si="0">D33-D34</f>
        <v>-0.17999999999999972</v>
      </c>
      <c r="E35" s="23">
        <f t="shared" si="0"/>
        <v>10.039999999999999</v>
      </c>
      <c r="F35" s="23">
        <f t="shared" si="0"/>
        <v>-5.25</v>
      </c>
      <c r="G35" s="23">
        <f t="shared" si="0"/>
        <v>23.1</v>
      </c>
      <c r="H35" s="23">
        <f t="shared" si="0"/>
        <v>18.22</v>
      </c>
      <c r="I35" s="23">
        <f t="shared" si="0"/>
        <v>4.5499999999999545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ref="V35:AF35" si="1">V33-V34</f>
        <v>1063.6500000000001</v>
      </c>
      <c r="W35" s="23">
        <f t="shared" si="1"/>
        <v>163.96</v>
      </c>
      <c r="X35" s="23">
        <f t="shared" si="1"/>
        <v>153.74</v>
      </c>
      <c r="Y35" s="23">
        <f t="shared" si="1"/>
        <v>410.78</v>
      </c>
      <c r="Z35" s="23">
        <f t="shared" si="1"/>
        <v>6.31</v>
      </c>
      <c r="AA35" s="23">
        <f t="shared" si="1"/>
        <v>43.42</v>
      </c>
      <c r="AB35" s="23">
        <f t="shared" si="1"/>
        <v>16068.11</v>
      </c>
      <c r="AC35" s="23">
        <f t="shared" si="1"/>
        <v>3067.53</v>
      </c>
      <c r="AD35" s="23">
        <f t="shared" si="1"/>
        <v>11.94</v>
      </c>
      <c r="AE35" s="23">
        <f t="shared" si="1"/>
        <v>-0.19000000000000011</v>
      </c>
      <c r="AF35" s="23">
        <f t="shared" si="1"/>
        <v>-0.34500000000000003</v>
      </c>
      <c r="AG35" s="23"/>
      <c r="AH35" s="23"/>
      <c r="AI35" s="23">
        <f>AI33-AI34</f>
        <v>50.099999999999994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f>CI33-CI34</f>
        <v>160.43</v>
      </c>
      <c r="CJ35" s="20"/>
      <c r="CK35" s="20"/>
      <c r="CL35" s="20">
        <f>CL33-CL34</f>
        <v>18310.400000000001</v>
      </c>
      <c r="CM35" s="20"/>
      <c r="CN35" s="20"/>
      <c r="CO35" s="20">
        <f>CO33-CO34</f>
        <v>315.12</v>
      </c>
      <c r="CP35" s="20"/>
      <c r="CQ35" s="20"/>
    </row>
    <row r="36" spans="1:95" ht="31.5" x14ac:dyDescent="0.25">
      <c r="A36" s="21"/>
      <c r="B36" s="27" t="s">
        <v>120</v>
      </c>
      <c r="C36" s="23"/>
      <c r="D36" s="23">
        <v>12</v>
      </c>
      <c r="E36" s="23"/>
      <c r="F36" s="23">
        <v>27</v>
      </c>
      <c r="G36" s="23"/>
      <c r="H36" s="23">
        <v>61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ht="30" x14ac:dyDescent="0.25">
      <c r="A4" s="45" t="s">
        <v>96</v>
      </c>
      <c r="B4" s="46" t="s">
        <v>135</v>
      </c>
      <c r="C4" s="47" t="s">
        <v>213</v>
      </c>
      <c r="D4" s="48" t="s">
        <v>269</v>
      </c>
      <c r="E4" s="49">
        <v>150</v>
      </c>
      <c r="F4" s="50"/>
      <c r="G4" s="49">
        <v>139.46332199999998</v>
      </c>
      <c r="H4" s="49">
        <v>3.25</v>
      </c>
      <c r="I4" s="49">
        <v>5.31</v>
      </c>
      <c r="J4" s="51">
        <v>20.21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150</v>
      </c>
      <c r="F6" s="57"/>
      <c r="G6" s="56">
        <v>15.397735609756092</v>
      </c>
      <c r="H6" s="56">
        <v>0.09</v>
      </c>
      <c r="I6" s="56">
        <v>0.02</v>
      </c>
      <c r="J6" s="58">
        <v>3.8</v>
      </c>
    </row>
    <row r="7" spans="1:10" x14ac:dyDescent="0.25">
      <c r="A7" s="52"/>
      <c r="B7" s="59" t="s">
        <v>139</v>
      </c>
      <c r="C7" s="54" t="s">
        <v>273</v>
      </c>
      <c r="D7" s="55" t="s">
        <v>270</v>
      </c>
      <c r="E7" s="56">
        <v>30</v>
      </c>
      <c r="F7" s="57"/>
      <c r="G7" s="56">
        <v>98.552731999999992</v>
      </c>
      <c r="H7" s="56">
        <v>2.08</v>
      </c>
      <c r="I7" s="56">
        <v>2.6</v>
      </c>
      <c r="J7" s="58">
        <v>16.989999999999998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ht="30" x14ac:dyDescent="0.25">
      <c r="A14" s="52" t="s">
        <v>105</v>
      </c>
      <c r="B14" s="68" t="s">
        <v>142</v>
      </c>
      <c r="C14" s="69" t="s">
        <v>209</v>
      </c>
      <c r="D14" s="70" t="s">
        <v>201</v>
      </c>
      <c r="E14" s="71">
        <v>30</v>
      </c>
      <c r="F14" s="72"/>
      <c r="G14" s="71">
        <v>39.192908328000001</v>
      </c>
      <c r="H14" s="71">
        <v>0.4</v>
      </c>
      <c r="I14" s="71">
        <v>1.79</v>
      </c>
      <c r="J14" s="73">
        <v>5.95</v>
      </c>
    </row>
    <row r="15" spans="1:10" x14ac:dyDescent="0.25">
      <c r="A15" s="52"/>
      <c r="B15" s="59" t="s">
        <v>143</v>
      </c>
      <c r="C15" s="54" t="s">
        <v>147</v>
      </c>
      <c r="D15" s="55" t="s">
        <v>108</v>
      </c>
      <c r="E15" s="56">
        <v>70</v>
      </c>
      <c r="F15" s="57"/>
      <c r="G15" s="56">
        <v>137.20014699999999</v>
      </c>
      <c r="H15" s="56">
        <v>9.9</v>
      </c>
      <c r="I15" s="56">
        <v>8.2899999999999991</v>
      </c>
      <c r="J15" s="58">
        <v>5.68</v>
      </c>
    </row>
    <row r="16" spans="1:10" x14ac:dyDescent="0.25">
      <c r="A16" s="52"/>
      <c r="B16" s="59" t="s">
        <v>144</v>
      </c>
      <c r="C16" s="54" t="s">
        <v>180</v>
      </c>
      <c r="D16" s="55" t="s">
        <v>172</v>
      </c>
      <c r="E16" s="56">
        <v>110</v>
      </c>
      <c r="F16" s="57"/>
      <c r="G16" s="56">
        <v>140.65083780000001</v>
      </c>
      <c r="H16" s="56">
        <v>3.87</v>
      </c>
      <c r="I16" s="56">
        <v>2.85</v>
      </c>
      <c r="J16" s="58">
        <v>24.98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212</v>
      </c>
      <c r="D19" s="55" t="s">
        <v>204</v>
      </c>
      <c r="E19" s="56">
        <v>150</v>
      </c>
      <c r="F19" s="57"/>
      <c r="G19" s="56">
        <v>35.472120000000004</v>
      </c>
      <c r="H19" s="56">
        <v>0.15</v>
      </c>
      <c r="I19" s="56">
        <v>0.06</v>
      </c>
      <c r="J19" s="58">
        <v>9.09</v>
      </c>
    </row>
    <row r="20" spans="1:10" x14ac:dyDescent="0.25">
      <c r="A20" s="52"/>
      <c r="B20" s="59" t="s">
        <v>152</v>
      </c>
      <c r="C20" s="54" t="s">
        <v>274</v>
      </c>
      <c r="D20" s="55" t="s">
        <v>271</v>
      </c>
      <c r="E20" s="56">
        <v>150</v>
      </c>
      <c r="F20" s="57"/>
      <c r="G20" s="56">
        <v>54.145565999999988</v>
      </c>
      <c r="H20" s="56">
        <v>1.1200000000000001</v>
      </c>
      <c r="I20" s="56">
        <v>3.11</v>
      </c>
      <c r="J20" s="58">
        <v>5.94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275</v>
      </c>
      <c r="D23" s="48" t="s">
        <v>272</v>
      </c>
      <c r="E23" s="49">
        <v>150</v>
      </c>
      <c r="F23" s="50"/>
      <c r="G23" s="49">
        <v>143.225049375</v>
      </c>
      <c r="H23" s="49">
        <v>3.55</v>
      </c>
      <c r="I23" s="49">
        <v>5.01</v>
      </c>
      <c r="J23" s="51">
        <v>23.18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150</v>
      </c>
      <c r="F25" s="77"/>
      <c r="G25" s="76">
        <v>14.414604000000001</v>
      </c>
      <c r="H25" s="76">
        <v>0.06</v>
      </c>
      <c r="I25" s="76">
        <v>0.01</v>
      </c>
      <c r="J25" s="78">
        <v>3.71</v>
      </c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45174.355497685188</v>
      </c>
    </row>
    <row r="2" spans="1:2" ht="12.75" customHeight="1" x14ac:dyDescent="0.2">
      <c r="A2" s="83" t="s">
        <v>161</v>
      </c>
      <c r="B2" s="84">
        <v>45176.613761574074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276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pageSetUpPr fitToPage="1"/>
  </sheetPr>
  <dimension ref="A1:IU38"/>
  <sheetViews>
    <sheetView workbookViewId="0">
      <selection activeCell="A8" sqref="A8:CQ38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"6 сентября 2023 г."</f>
        <v>6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(30)'!B3&lt;&gt;"",'Dop (30)'!B3,"")</f>
        <v>Сад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280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x14ac:dyDescent="0.25">
      <c r="A11" s="21" t="str">
        <f>"8/15"</f>
        <v>8/15</v>
      </c>
      <c r="B11" s="27" t="s">
        <v>97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0">
        <v>0</v>
      </c>
      <c r="AK11" s="20">
        <v>63.86</v>
      </c>
      <c r="AL11" s="20">
        <v>66.47</v>
      </c>
      <c r="AM11" s="20">
        <v>101.79</v>
      </c>
      <c r="AN11" s="20">
        <v>33.76</v>
      </c>
      <c r="AO11" s="20">
        <v>20.010000000000002</v>
      </c>
      <c r="AP11" s="20">
        <v>40.020000000000003</v>
      </c>
      <c r="AQ11" s="20">
        <v>15.14</v>
      </c>
      <c r="AR11" s="20">
        <v>72.38</v>
      </c>
      <c r="AS11" s="20">
        <v>44.89</v>
      </c>
      <c r="AT11" s="20">
        <v>62.64</v>
      </c>
      <c r="AU11" s="20">
        <v>51.68</v>
      </c>
      <c r="AV11" s="20">
        <v>27.14</v>
      </c>
      <c r="AW11" s="20">
        <v>48.02</v>
      </c>
      <c r="AX11" s="20">
        <v>401.59</v>
      </c>
      <c r="AY11" s="20">
        <v>0</v>
      </c>
      <c r="AZ11" s="20">
        <v>130.85</v>
      </c>
      <c r="BA11" s="20">
        <v>56.9</v>
      </c>
      <c r="BB11" s="20">
        <v>37.76</v>
      </c>
      <c r="BC11" s="20">
        <v>29.93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0.02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0.01</v>
      </c>
      <c r="BT11" s="20">
        <v>0</v>
      </c>
      <c r="BU11" s="20">
        <v>0</v>
      </c>
      <c r="BV11" s="20">
        <v>0.06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7.82</v>
      </c>
      <c r="CC11" s="24"/>
      <c r="CD11" s="24"/>
      <c r="CE11" s="20">
        <v>0</v>
      </c>
      <c r="CF11" s="20"/>
      <c r="CG11" s="20">
        <v>0</v>
      </c>
      <c r="CH11" s="20">
        <v>0</v>
      </c>
      <c r="CI11" s="20">
        <v>0</v>
      </c>
      <c r="CJ11" s="20">
        <v>3800</v>
      </c>
      <c r="CK11" s="20">
        <v>1464</v>
      </c>
      <c r="CL11" s="20">
        <v>2632</v>
      </c>
      <c r="CM11" s="20">
        <v>30.4</v>
      </c>
      <c r="CN11" s="20">
        <v>30.4</v>
      </c>
      <c r="CO11" s="20">
        <v>30.4</v>
      </c>
      <c r="CP11" s="20">
        <v>0</v>
      </c>
      <c r="CQ11" s="20">
        <v>0</v>
      </c>
      <c r="CR11" s="28"/>
    </row>
    <row r="12" spans="1:96" s="26" customFormat="1" ht="31.5" x14ac:dyDescent="0.25">
      <c r="A12" s="21" t="str">
        <f>"29/10"</f>
        <v>29/10</v>
      </c>
      <c r="B12" s="27" t="s">
        <v>98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20">
        <v>0</v>
      </c>
      <c r="AK12" s="20">
        <v>0.67</v>
      </c>
      <c r="AL12" s="20">
        <v>0.76</v>
      </c>
      <c r="AM12" s="20">
        <v>0.62</v>
      </c>
      <c r="AN12" s="20">
        <v>1.1499999999999999</v>
      </c>
      <c r="AO12" s="20">
        <v>0.28999999999999998</v>
      </c>
      <c r="AP12" s="20">
        <v>1.2</v>
      </c>
      <c r="AQ12" s="20">
        <v>0</v>
      </c>
      <c r="AR12" s="20">
        <v>1.53</v>
      </c>
      <c r="AS12" s="20">
        <v>0</v>
      </c>
      <c r="AT12" s="20">
        <v>0</v>
      </c>
      <c r="AU12" s="20">
        <v>0</v>
      </c>
      <c r="AV12" s="20">
        <v>0.86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199.44</v>
      </c>
      <c r="CC12" s="24"/>
      <c r="CD12" s="24"/>
      <c r="CE12" s="20">
        <v>7.0000000000000007E-2</v>
      </c>
      <c r="CF12" s="20"/>
      <c r="CG12" s="20">
        <v>4.21</v>
      </c>
      <c r="CH12" s="20">
        <v>4.0599999999999996</v>
      </c>
      <c r="CI12" s="20">
        <v>4.13</v>
      </c>
      <c r="CJ12" s="20">
        <v>454.11</v>
      </c>
      <c r="CK12" s="20">
        <v>181.83</v>
      </c>
      <c r="CL12" s="20">
        <v>317.97000000000003</v>
      </c>
      <c r="CM12" s="20">
        <v>44.04</v>
      </c>
      <c r="CN12" s="20">
        <v>26.18</v>
      </c>
      <c r="CO12" s="20">
        <v>35.11</v>
      </c>
      <c r="CP12" s="20">
        <v>4.88</v>
      </c>
      <c r="CQ12" s="20">
        <v>0</v>
      </c>
      <c r="CR12" s="28"/>
    </row>
    <row r="13" spans="1:96" s="26" customFormat="1" ht="47.25" x14ac:dyDescent="0.25">
      <c r="A13" s="21" t="str">
        <f>"56/3"</f>
        <v>56/3</v>
      </c>
      <c r="B13" s="27" t="s">
        <v>281</v>
      </c>
      <c r="C13" s="23" t="str">
        <f>"200"</f>
        <v>200</v>
      </c>
      <c r="D13" s="23">
        <v>6.53</v>
      </c>
      <c r="E13" s="23">
        <v>2.61</v>
      </c>
      <c r="F13" s="23">
        <v>10.83</v>
      </c>
      <c r="G13" s="23">
        <v>7.59</v>
      </c>
      <c r="H13" s="23">
        <v>31.69</v>
      </c>
      <c r="I13" s="23">
        <v>247.03734447199997</v>
      </c>
      <c r="J13" s="23">
        <v>2.2599999999999998</v>
      </c>
      <c r="K13" s="23">
        <v>4.55</v>
      </c>
      <c r="L13" s="23">
        <v>0</v>
      </c>
      <c r="M13" s="23">
        <v>0</v>
      </c>
      <c r="N13" s="23">
        <v>4.68</v>
      </c>
      <c r="O13" s="23">
        <v>23.9</v>
      </c>
      <c r="P13" s="23">
        <v>3.11</v>
      </c>
      <c r="Q13" s="23">
        <v>0</v>
      </c>
      <c r="R13" s="23">
        <v>0</v>
      </c>
      <c r="S13" s="23">
        <v>0.5</v>
      </c>
      <c r="T13" s="23">
        <v>2.62</v>
      </c>
      <c r="U13" s="23">
        <v>38.79</v>
      </c>
      <c r="V13" s="23">
        <v>931.69</v>
      </c>
      <c r="W13" s="23">
        <v>40.75</v>
      </c>
      <c r="X13" s="23">
        <v>46.96</v>
      </c>
      <c r="Y13" s="23">
        <v>146.69</v>
      </c>
      <c r="Z13" s="23">
        <v>2.21</v>
      </c>
      <c r="AA13" s="23">
        <v>57.5</v>
      </c>
      <c r="AB13" s="23">
        <v>1502.55</v>
      </c>
      <c r="AC13" s="23">
        <v>359.58</v>
      </c>
      <c r="AD13" s="23">
        <v>3.5</v>
      </c>
      <c r="AE13" s="23">
        <v>0.16</v>
      </c>
      <c r="AF13" s="23">
        <v>0.19</v>
      </c>
      <c r="AG13" s="23">
        <v>1.71</v>
      </c>
      <c r="AH13" s="23">
        <v>4.3600000000000003</v>
      </c>
      <c r="AI13" s="23">
        <v>3.42</v>
      </c>
      <c r="AJ13" s="20">
        <v>0</v>
      </c>
      <c r="AK13" s="20">
        <v>208.18</v>
      </c>
      <c r="AL13" s="20">
        <v>198.04</v>
      </c>
      <c r="AM13" s="20">
        <v>315.02</v>
      </c>
      <c r="AN13" s="20">
        <v>294.58999999999997</v>
      </c>
      <c r="AO13" s="20">
        <v>104.63</v>
      </c>
      <c r="AP13" s="20">
        <v>198.25</v>
      </c>
      <c r="AQ13" s="20">
        <v>77.27</v>
      </c>
      <c r="AR13" s="20">
        <v>208.37</v>
      </c>
      <c r="AS13" s="20">
        <v>246.38</v>
      </c>
      <c r="AT13" s="20">
        <v>437.14</v>
      </c>
      <c r="AU13" s="20">
        <v>381.17</v>
      </c>
      <c r="AV13" s="20">
        <v>92.9</v>
      </c>
      <c r="AW13" s="20">
        <v>156.63999999999999</v>
      </c>
      <c r="AX13" s="20">
        <v>761.69</v>
      </c>
      <c r="AY13" s="20">
        <v>2.74</v>
      </c>
      <c r="AZ13" s="20">
        <v>133.81</v>
      </c>
      <c r="BA13" s="20">
        <v>233.31</v>
      </c>
      <c r="BB13" s="20">
        <v>147.80000000000001</v>
      </c>
      <c r="BC13" s="20">
        <v>81.64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0.55000000000000004</v>
      </c>
      <c r="BL13" s="20">
        <v>0</v>
      </c>
      <c r="BM13" s="20">
        <v>0.31</v>
      </c>
      <c r="BN13" s="20">
        <v>0.02</v>
      </c>
      <c r="BO13" s="20">
        <v>0.05</v>
      </c>
      <c r="BP13" s="20">
        <v>0</v>
      </c>
      <c r="BQ13" s="20">
        <v>0</v>
      </c>
      <c r="BR13" s="20">
        <v>0.01</v>
      </c>
      <c r="BS13" s="20">
        <v>1.91</v>
      </c>
      <c r="BT13" s="20">
        <v>0</v>
      </c>
      <c r="BU13" s="20">
        <v>0</v>
      </c>
      <c r="BV13" s="20">
        <v>4.2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194.8</v>
      </c>
      <c r="CC13" s="24"/>
      <c r="CD13" s="24"/>
      <c r="CE13" s="20">
        <v>307.93</v>
      </c>
      <c r="CF13" s="20"/>
      <c r="CG13" s="20">
        <v>2.33</v>
      </c>
      <c r="CH13" s="20">
        <v>2.2200000000000002</v>
      </c>
      <c r="CI13" s="20">
        <v>2.27</v>
      </c>
      <c r="CJ13" s="20">
        <v>243.38</v>
      </c>
      <c r="CK13" s="20">
        <v>173.57</v>
      </c>
      <c r="CL13" s="20">
        <v>208.47</v>
      </c>
      <c r="CM13" s="20">
        <v>5.3</v>
      </c>
      <c r="CN13" s="20">
        <v>1.07</v>
      </c>
      <c r="CO13" s="20">
        <v>3.18</v>
      </c>
      <c r="CP13" s="20">
        <v>0</v>
      </c>
      <c r="CQ13" s="20">
        <v>0</v>
      </c>
      <c r="CR13" s="28"/>
    </row>
    <row r="14" spans="1:96" s="26" customFormat="1" ht="31.5" x14ac:dyDescent="0.25">
      <c r="A14" s="21" t="str">
        <f>"3/11"</f>
        <v>3/11</v>
      </c>
      <c r="B14" s="27" t="s">
        <v>282</v>
      </c>
      <c r="C14" s="23" t="str">
        <f>"30"</f>
        <v>30</v>
      </c>
      <c r="D14" s="23">
        <v>0.22</v>
      </c>
      <c r="E14" s="23">
        <v>0</v>
      </c>
      <c r="F14" s="23">
        <v>1.91</v>
      </c>
      <c r="G14" s="23">
        <v>1.91</v>
      </c>
      <c r="H14" s="23">
        <v>1.71</v>
      </c>
      <c r="I14" s="23">
        <v>24.492195791699999</v>
      </c>
      <c r="J14" s="23">
        <v>0.25</v>
      </c>
      <c r="K14" s="23">
        <v>1.27</v>
      </c>
      <c r="L14" s="23">
        <v>0</v>
      </c>
      <c r="M14" s="23">
        <v>0</v>
      </c>
      <c r="N14" s="23">
        <v>0.69</v>
      </c>
      <c r="O14" s="23">
        <v>0.84</v>
      </c>
      <c r="P14" s="23">
        <v>0.19</v>
      </c>
      <c r="Q14" s="23">
        <v>0</v>
      </c>
      <c r="R14" s="23">
        <v>0</v>
      </c>
      <c r="S14" s="23">
        <v>0.01</v>
      </c>
      <c r="T14" s="23">
        <v>0.28000000000000003</v>
      </c>
      <c r="U14" s="23">
        <v>82.67</v>
      </c>
      <c r="V14" s="23">
        <v>12.18</v>
      </c>
      <c r="W14" s="23">
        <v>2.59</v>
      </c>
      <c r="X14" s="23">
        <v>1.61</v>
      </c>
      <c r="Y14" s="23">
        <v>4.18</v>
      </c>
      <c r="Z14" s="23">
        <v>0.06</v>
      </c>
      <c r="AA14" s="23">
        <v>0</v>
      </c>
      <c r="AB14" s="23">
        <v>291.60000000000002</v>
      </c>
      <c r="AC14" s="23">
        <v>54</v>
      </c>
      <c r="AD14" s="23">
        <v>0.9</v>
      </c>
      <c r="AE14" s="23">
        <v>0</v>
      </c>
      <c r="AF14" s="23">
        <v>0</v>
      </c>
      <c r="AG14" s="23">
        <v>0.04</v>
      </c>
      <c r="AH14" s="23">
        <v>0.09</v>
      </c>
      <c r="AI14" s="23">
        <v>0.17</v>
      </c>
      <c r="AJ14" s="20">
        <v>0</v>
      </c>
      <c r="AK14" s="20">
        <v>7.25</v>
      </c>
      <c r="AL14" s="20">
        <v>6.5</v>
      </c>
      <c r="AM14" s="20">
        <v>11.62</v>
      </c>
      <c r="AN14" s="20">
        <v>4.25</v>
      </c>
      <c r="AO14" s="20">
        <v>2.2200000000000002</v>
      </c>
      <c r="AP14" s="20">
        <v>4.88</v>
      </c>
      <c r="AQ14" s="20">
        <v>1.51</v>
      </c>
      <c r="AR14" s="20">
        <v>7.3</v>
      </c>
      <c r="AS14" s="20">
        <v>5.55</v>
      </c>
      <c r="AT14" s="20">
        <v>6.28</v>
      </c>
      <c r="AU14" s="20">
        <v>7.98</v>
      </c>
      <c r="AV14" s="20">
        <v>2.97</v>
      </c>
      <c r="AW14" s="20">
        <v>5.31</v>
      </c>
      <c r="AX14" s="20">
        <v>46.16</v>
      </c>
      <c r="AY14" s="20">
        <v>0</v>
      </c>
      <c r="AZ14" s="20">
        <v>13.37</v>
      </c>
      <c r="BA14" s="20">
        <v>7.36</v>
      </c>
      <c r="BB14" s="20">
        <v>3.72</v>
      </c>
      <c r="BC14" s="20">
        <v>2.91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0.12</v>
      </c>
      <c r="BL14" s="20">
        <v>0</v>
      </c>
      <c r="BM14" s="20">
        <v>0.08</v>
      </c>
      <c r="BN14" s="20">
        <v>0.01</v>
      </c>
      <c r="BO14" s="20">
        <v>0.01</v>
      </c>
      <c r="BP14" s="20">
        <v>0</v>
      </c>
      <c r="BQ14" s="20">
        <v>0</v>
      </c>
      <c r="BR14" s="20">
        <v>0</v>
      </c>
      <c r="BS14" s="20">
        <v>0.45</v>
      </c>
      <c r="BT14" s="20">
        <v>0</v>
      </c>
      <c r="BU14" s="20">
        <v>0</v>
      </c>
      <c r="BV14" s="20">
        <v>1.1200000000000001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32.15</v>
      </c>
      <c r="CC14" s="24"/>
      <c r="CD14" s="24"/>
      <c r="CE14" s="20">
        <v>48.6</v>
      </c>
      <c r="CF14" s="20"/>
      <c r="CG14" s="20">
        <v>9.16</v>
      </c>
      <c r="CH14" s="20">
        <v>4.84</v>
      </c>
      <c r="CI14" s="20">
        <v>7</v>
      </c>
      <c r="CJ14" s="20">
        <v>105.46</v>
      </c>
      <c r="CK14" s="20">
        <v>33.18</v>
      </c>
      <c r="CL14" s="20">
        <v>69.319999999999993</v>
      </c>
      <c r="CM14" s="20">
        <v>3.71</v>
      </c>
      <c r="CN14" s="20">
        <v>2.14</v>
      </c>
      <c r="CO14" s="20">
        <v>2.94</v>
      </c>
      <c r="CP14" s="20">
        <v>0.27</v>
      </c>
      <c r="CQ14" s="20">
        <v>0.22</v>
      </c>
      <c r="CR14" s="28"/>
    </row>
    <row r="15" spans="1:96" s="20" customFormat="1" ht="31.5" x14ac:dyDescent="0.25">
      <c r="A15" s="21" t="str">
        <f>"13/12"</f>
        <v>13/12</v>
      </c>
      <c r="B15" s="27" t="s">
        <v>187</v>
      </c>
      <c r="C15" s="23" t="str">
        <f>"30"</f>
        <v>30</v>
      </c>
      <c r="D15" s="23">
        <v>2.33</v>
      </c>
      <c r="E15" s="23">
        <v>0.28999999999999998</v>
      </c>
      <c r="F15" s="23">
        <v>2.7</v>
      </c>
      <c r="G15" s="23">
        <v>2.84</v>
      </c>
      <c r="H15" s="23">
        <v>16.53</v>
      </c>
      <c r="I15" s="23">
        <v>99.037692840000005</v>
      </c>
      <c r="J15" s="23">
        <v>0.42</v>
      </c>
      <c r="K15" s="23">
        <v>1.68</v>
      </c>
      <c r="L15" s="23">
        <v>0</v>
      </c>
      <c r="M15" s="23">
        <v>0</v>
      </c>
      <c r="N15" s="23">
        <v>3.36</v>
      </c>
      <c r="O15" s="23">
        <v>12.53</v>
      </c>
      <c r="P15" s="23">
        <v>0.65</v>
      </c>
      <c r="Q15" s="23">
        <v>0</v>
      </c>
      <c r="R15" s="23">
        <v>0</v>
      </c>
      <c r="S15" s="23">
        <v>0</v>
      </c>
      <c r="T15" s="23">
        <v>0.43</v>
      </c>
      <c r="U15" s="23">
        <v>119.4</v>
      </c>
      <c r="V15" s="23">
        <v>24.99</v>
      </c>
      <c r="W15" s="23">
        <v>5.2</v>
      </c>
      <c r="X15" s="23">
        <v>3.15</v>
      </c>
      <c r="Y15" s="23">
        <v>18.940000000000001</v>
      </c>
      <c r="Z15" s="23">
        <v>0.27</v>
      </c>
      <c r="AA15" s="23">
        <v>2.75</v>
      </c>
      <c r="AB15" s="23">
        <v>0.86</v>
      </c>
      <c r="AC15" s="23">
        <v>4.7699999999999996</v>
      </c>
      <c r="AD15" s="23">
        <v>1.45</v>
      </c>
      <c r="AE15" s="23">
        <v>0.03</v>
      </c>
      <c r="AF15" s="23">
        <v>0.01</v>
      </c>
      <c r="AG15" s="23">
        <v>0.2</v>
      </c>
      <c r="AH15" s="23">
        <v>0.7</v>
      </c>
      <c r="AI15" s="23">
        <v>0</v>
      </c>
      <c r="AJ15" s="20">
        <v>0</v>
      </c>
      <c r="AK15" s="20">
        <v>106.34</v>
      </c>
      <c r="AL15" s="20">
        <v>94.69</v>
      </c>
      <c r="AM15" s="20">
        <v>176.61</v>
      </c>
      <c r="AN15" s="20">
        <v>67.650000000000006</v>
      </c>
      <c r="AO15" s="20">
        <v>37.79</v>
      </c>
      <c r="AP15" s="20">
        <v>72.03</v>
      </c>
      <c r="AQ15" s="20">
        <v>23.16</v>
      </c>
      <c r="AR15" s="20">
        <v>108.61</v>
      </c>
      <c r="AS15" s="20">
        <v>78.17</v>
      </c>
      <c r="AT15" s="20">
        <v>92.62</v>
      </c>
      <c r="AU15" s="20">
        <v>90.98</v>
      </c>
      <c r="AV15" s="20">
        <v>45.9</v>
      </c>
      <c r="AW15" s="20">
        <v>76.540000000000006</v>
      </c>
      <c r="AX15" s="20">
        <v>626.48</v>
      </c>
      <c r="AY15" s="20">
        <v>1.22</v>
      </c>
      <c r="AZ15" s="20">
        <v>194.04</v>
      </c>
      <c r="BA15" s="20">
        <v>113.51</v>
      </c>
      <c r="BB15" s="20">
        <v>57.68</v>
      </c>
      <c r="BC15" s="20">
        <v>43.92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0.16</v>
      </c>
      <c r="BL15" s="20">
        <v>0</v>
      </c>
      <c r="BM15" s="20">
        <v>0.09</v>
      </c>
      <c r="BN15" s="20">
        <v>0.01</v>
      </c>
      <c r="BO15" s="20">
        <v>0.02</v>
      </c>
      <c r="BP15" s="20">
        <v>0</v>
      </c>
      <c r="BQ15" s="20">
        <v>0</v>
      </c>
      <c r="BR15" s="20">
        <v>0</v>
      </c>
      <c r="BS15" s="20">
        <v>0.56000000000000005</v>
      </c>
      <c r="BT15" s="20">
        <v>0</v>
      </c>
      <c r="BU15" s="20">
        <v>0</v>
      </c>
      <c r="BV15" s="20">
        <v>1.62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13.4</v>
      </c>
      <c r="CC15" s="24"/>
      <c r="CD15" s="24"/>
      <c r="CE15" s="20">
        <v>2.9</v>
      </c>
      <c r="CG15" s="20">
        <v>68.23</v>
      </c>
      <c r="CH15" s="20">
        <v>35.869999999999997</v>
      </c>
      <c r="CI15" s="20">
        <v>52.05</v>
      </c>
      <c r="CJ15" s="20">
        <v>2659.73</v>
      </c>
      <c r="CK15" s="20">
        <v>1018.61</v>
      </c>
      <c r="CL15" s="20">
        <v>1839.17</v>
      </c>
      <c r="CM15" s="20">
        <v>14.27</v>
      </c>
      <c r="CN15" s="20">
        <v>8.76</v>
      </c>
      <c r="CO15" s="20">
        <v>12.59</v>
      </c>
      <c r="CP15" s="20">
        <v>3.48</v>
      </c>
      <c r="CQ15" s="20">
        <v>0.3</v>
      </c>
      <c r="CR15" s="29"/>
    </row>
    <row r="16" spans="1:96" s="30" customFormat="1" ht="31.5" x14ac:dyDescent="0.25">
      <c r="A16" s="31"/>
      <c r="B16" s="32" t="s">
        <v>283</v>
      </c>
      <c r="C16" s="33"/>
      <c r="D16" s="33">
        <v>10.52</v>
      </c>
      <c r="E16" s="33">
        <v>2.9</v>
      </c>
      <c r="F16" s="33">
        <v>15.59</v>
      </c>
      <c r="G16" s="33">
        <v>12.5</v>
      </c>
      <c r="H16" s="33">
        <v>64.38</v>
      </c>
      <c r="I16" s="33">
        <v>435.88</v>
      </c>
      <c r="J16" s="33">
        <v>2.92</v>
      </c>
      <c r="K16" s="33">
        <v>7.49</v>
      </c>
      <c r="L16" s="33">
        <v>0</v>
      </c>
      <c r="M16" s="33">
        <v>0</v>
      </c>
      <c r="N16" s="33">
        <v>13.87</v>
      </c>
      <c r="O16" s="33">
        <v>46.39</v>
      </c>
      <c r="P16" s="33">
        <v>4.12</v>
      </c>
      <c r="Q16" s="33">
        <v>0</v>
      </c>
      <c r="R16" s="33">
        <v>0</v>
      </c>
      <c r="S16" s="33">
        <v>0.79</v>
      </c>
      <c r="T16" s="33">
        <v>3.73</v>
      </c>
      <c r="U16" s="33">
        <v>241.43</v>
      </c>
      <c r="V16" s="33">
        <v>976.88</v>
      </c>
      <c r="W16" s="33">
        <v>50.57</v>
      </c>
      <c r="X16" s="33">
        <v>52.28</v>
      </c>
      <c r="Y16" s="33">
        <v>170.8</v>
      </c>
      <c r="Z16" s="33">
        <v>2.58</v>
      </c>
      <c r="AA16" s="33">
        <v>60.25</v>
      </c>
      <c r="AB16" s="33">
        <v>1795.45</v>
      </c>
      <c r="AC16" s="33">
        <v>418.45</v>
      </c>
      <c r="AD16" s="33">
        <v>5.86</v>
      </c>
      <c r="AE16" s="33">
        <v>0.19</v>
      </c>
      <c r="AF16" s="33">
        <v>0.21</v>
      </c>
      <c r="AG16" s="33">
        <v>1.96</v>
      </c>
      <c r="AH16" s="33">
        <v>5.15</v>
      </c>
      <c r="AI16" s="33">
        <v>4.38</v>
      </c>
      <c r="AJ16" s="34">
        <v>0</v>
      </c>
      <c r="AK16" s="34">
        <v>386.29</v>
      </c>
      <c r="AL16" s="34">
        <v>366.46</v>
      </c>
      <c r="AM16" s="34">
        <v>605.66</v>
      </c>
      <c r="AN16" s="34">
        <v>401.4</v>
      </c>
      <c r="AO16" s="34">
        <v>164.95</v>
      </c>
      <c r="AP16" s="34">
        <v>316.37</v>
      </c>
      <c r="AQ16" s="34">
        <v>117.07</v>
      </c>
      <c r="AR16" s="34">
        <v>398.2</v>
      </c>
      <c r="AS16" s="34">
        <v>374.99</v>
      </c>
      <c r="AT16" s="34">
        <v>598.66999999999996</v>
      </c>
      <c r="AU16" s="34">
        <v>531.80999999999995</v>
      </c>
      <c r="AV16" s="34">
        <v>169.77</v>
      </c>
      <c r="AW16" s="34">
        <v>286.51</v>
      </c>
      <c r="AX16" s="34">
        <v>1835.92</v>
      </c>
      <c r="AY16" s="34">
        <v>3.97</v>
      </c>
      <c r="AZ16" s="34">
        <v>472.06</v>
      </c>
      <c r="BA16" s="34">
        <v>411.07</v>
      </c>
      <c r="BB16" s="34">
        <v>246.96</v>
      </c>
      <c r="BC16" s="34">
        <v>158.4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0.85</v>
      </c>
      <c r="BL16" s="34">
        <v>0</v>
      </c>
      <c r="BM16" s="34">
        <v>0.48</v>
      </c>
      <c r="BN16" s="34">
        <v>0.03</v>
      </c>
      <c r="BO16" s="34">
        <v>0.08</v>
      </c>
      <c r="BP16" s="34">
        <v>0</v>
      </c>
      <c r="BQ16" s="34">
        <v>0</v>
      </c>
      <c r="BR16" s="34">
        <v>0.01</v>
      </c>
      <c r="BS16" s="34">
        <v>2.92</v>
      </c>
      <c r="BT16" s="34">
        <v>0</v>
      </c>
      <c r="BU16" s="34">
        <v>0</v>
      </c>
      <c r="BV16" s="34">
        <v>6.99</v>
      </c>
      <c r="BW16" s="34">
        <v>0.01</v>
      </c>
      <c r="BX16" s="34">
        <v>0</v>
      </c>
      <c r="BY16" s="34">
        <v>0</v>
      </c>
      <c r="BZ16" s="34">
        <v>0</v>
      </c>
      <c r="CA16" s="34">
        <v>0</v>
      </c>
      <c r="CB16" s="34">
        <v>447.6</v>
      </c>
      <c r="CC16" s="25"/>
      <c r="CD16" s="25">
        <f>$I$16/$I$36*100</f>
        <v>32.287407407407407</v>
      </c>
      <c r="CE16" s="34">
        <v>359.5</v>
      </c>
      <c r="CF16" s="34"/>
      <c r="CG16" s="34">
        <v>83.93</v>
      </c>
      <c r="CH16" s="34">
        <v>46.99</v>
      </c>
      <c r="CI16" s="34">
        <v>65.459999999999994</v>
      </c>
      <c r="CJ16" s="34">
        <v>7262.68</v>
      </c>
      <c r="CK16" s="34">
        <v>2871.19</v>
      </c>
      <c r="CL16" s="34">
        <v>5066.93</v>
      </c>
      <c r="CM16" s="34">
        <v>97.72</v>
      </c>
      <c r="CN16" s="34">
        <v>68.55</v>
      </c>
      <c r="CO16" s="34">
        <v>84.23</v>
      </c>
      <c r="CP16" s="34">
        <v>8.6300000000000008</v>
      </c>
      <c r="CQ16" s="34">
        <v>0.52</v>
      </c>
    </row>
    <row r="17" spans="1:96" x14ac:dyDescent="0.25">
      <c r="A17" s="21"/>
      <c r="B17" s="22" t="s">
        <v>284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4"/>
      <c r="CD17" s="24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</row>
    <row r="18" spans="1:96" s="20" customFormat="1" x14ac:dyDescent="0.25">
      <c r="A18" s="21" t="str">
        <f>"-"</f>
        <v>-</v>
      </c>
      <c r="B18" s="27" t="s">
        <v>200</v>
      </c>
      <c r="C18" s="23" t="str">
        <f>"100"</f>
        <v>100</v>
      </c>
      <c r="D18" s="23">
        <v>0.8</v>
      </c>
      <c r="E18" s="23">
        <v>0</v>
      </c>
      <c r="F18" s="23">
        <v>0.2</v>
      </c>
      <c r="G18" s="23">
        <v>0.2</v>
      </c>
      <c r="H18" s="23">
        <v>9.4</v>
      </c>
      <c r="I18" s="23">
        <v>40.599999999999994</v>
      </c>
      <c r="J18" s="23">
        <v>0</v>
      </c>
      <c r="K18" s="23">
        <v>0</v>
      </c>
      <c r="L18" s="23">
        <v>0</v>
      </c>
      <c r="M18" s="23">
        <v>0</v>
      </c>
      <c r="N18" s="23">
        <v>7.5</v>
      </c>
      <c r="O18" s="23">
        <v>0</v>
      </c>
      <c r="P18" s="23">
        <v>1.9</v>
      </c>
      <c r="Q18" s="23">
        <v>0</v>
      </c>
      <c r="R18" s="23">
        <v>0</v>
      </c>
      <c r="S18" s="23">
        <v>1.1000000000000001</v>
      </c>
      <c r="T18" s="23">
        <v>0.5</v>
      </c>
      <c r="U18" s="23">
        <v>12</v>
      </c>
      <c r="V18" s="23">
        <v>155</v>
      </c>
      <c r="W18" s="23">
        <v>35</v>
      </c>
      <c r="X18" s="23">
        <v>11</v>
      </c>
      <c r="Y18" s="23">
        <v>17</v>
      </c>
      <c r="Z18" s="23">
        <v>0.1</v>
      </c>
      <c r="AA18" s="23">
        <v>0</v>
      </c>
      <c r="AB18" s="23">
        <v>60</v>
      </c>
      <c r="AC18" s="23">
        <v>10</v>
      </c>
      <c r="AD18" s="23">
        <v>0.2</v>
      </c>
      <c r="AE18" s="23">
        <v>0.06</v>
      </c>
      <c r="AF18" s="23">
        <v>0.03</v>
      </c>
      <c r="AG18" s="23">
        <v>0.2</v>
      </c>
      <c r="AH18" s="23">
        <v>0.3</v>
      </c>
      <c r="AI18" s="23">
        <v>38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88</v>
      </c>
      <c r="CC18" s="24"/>
      <c r="CD18" s="24"/>
      <c r="CE18" s="20">
        <v>10</v>
      </c>
      <c r="CG18" s="20">
        <v>4</v>
      </c>
      <c r="CH18" s="20">
        <v>1</v>
      </c>
      <c r="CI18" s="20">
        <v>2.5</v>
      </c>
      <c r="CJ18" s="20">
        <v>200</v>
      </c>
      <c r="CK18" s="20">
        <v>82</v>
      </c>
      <c r="CL18" s="20">
        <v>141</v>
      </c>
      <c r="CM18" s="20">
        <v>46.8</v>
      </c>
      <c r="CN18" s="20">
        <v>46.8</v>
      </c>
      <c r="CO18" s="20">
        <v>46.8</v>
      </c>
      <c r="CP18" s="20">
        <v>0</v>
      </c>
      <c r="CQ18" s="20">
        <v>0</v>
      </c>
      <c r="CR18" s="29"/>
    </row>
    <row r="19" spans="1:96" s="30" customFormat="1" x14ac:dyDescent="0.25">
      <c r="A19" s="31"/>
      <c r="B19" s="32" t="s">
        <v>285</v>
      </c>
      <c r="C19" s="33"/>
      <c r="D19" s="33">
        <v>0.8</v>
      </c>
      <c r="E19" s="33">
        <v>0</v>
      </c>
      <c r="F19" s="33">
        <v>0.2</v>
      </c>
      <c r="G19" s="33">
        <v>0.2</v>
      </c>
      <c r="H19" s="33">
        <v>9.4</v>
      </c>
      <c r="I19" s="33">
        <v>40.6</v>
      </c>
      <c r="J19" s="33">
        <v>0</v>
      </c>
      <c r="K19" s="33">
        <v>0</v>
      </c>
      <c r="L19" s="33">
        <v>0</v>
      </c>
      <c r="M19" s="33">
        <v>0</v>
      </c>
      <c r="N19" s="33">
        <v>7.5</v>
      </c>
      <c r="O19" s="33">
        <v>0</v>
      </c>
      <c r="P19" s="33">
        <v>1.9</v>
      </c>
      <c r="Q19" s="33">
        <v>0</v>
      </c>
      <c r="R19" s="33">
        <v>0</v>
      </c>
      <c r="S19" s="33">
        <v>1.1000000000000001</v>
      </c>
      <c r="T19" s="33">
        <v>0.5</v>
      </c>
      <c r="U19" s="33">
        <v>12</v>
      </c>
      <c r="V19" s="33">
        <v>155</v>
      </c>
      <c r="W19" s="33">
        <v>35</v>
      </c>
      <c r="X19" s="33">
        <v>11</v>
      </c>
      <c r="Y19" s="33">
        <v>17</v>
      </c>
      <c r="Z19" s="33">
        <v>0.1</v>
      </c>
      <c r="AA19" s="33">
        <v>0</v>
      </c>
      <c r="AB19" s="33">
        <v>60</v>
      </c>
      <c r="AC19" s="33">
        <v>10</v>
      </c>
      <c r="AD19" s="33">
        <v>0.2</v>
      </c>
      <c r="AE19" s="33">
        <v>0.06</v>
      </c>
      <c r="AF19" s="33">
        <v>0.03</v>
      </c>
      <c r="AG19" s="33">
        <v>0.2</v>
      </c>
      <c r="AH19" s="33">
        <v>0.3</v>
      </c>
      <c r="AI19" s="33">
        <v>38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88</v>
      </c>
      <c r="CC19" s="25"/>
      <c r="CD19" s="25">
        <f>$I$19/$I$36*100</f>
        <v>3.0074074074074075</v>
      </c>
      <c r="CE19" s="34">
        <v>10</v>
      </c>
      <c r="CF19" s="34"/>
      <c r="CG19" s="34">
        <v>4</v>
      </c>
      <c r="CH19" s="34">
        <v>1</v>
      </c>
      <c r="CI19" s="34">
        <v>2.5</v>
      </c>
      <c r="CJ19" s="34">
        <v>200</v>
      </c>
      <c r="CK19" s="34">
        <v>82</v>
      </c>
      <c r="CL19" s="34">
        <v>141</v>
      </c>
      <c r="CM19" s="34">
        <v>46.8</v>
      </c>
      <c r="CN19" s="34">
        <v>46.8</v>
      </c>
      <c r="CO19" s="34">
        <v>46.8</v>
      </c>
      <c r="CP19" s="34">
        <v>0</v>
      </c>
      <c r="CQ19" s="34">
        <v>0</v>
      </c>
    </row>
    <row r="20" spans="1:96" x14ac:dyDescent="0.25">
      <c r="A20" s="21"/>
      <c r="B20" s="22" t="s">
        <v>286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4"/>
      <c r="CD20" s="24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</row>
    <row r="21" spans="1:96" s="26" customFormat="1" x14ac:dyDescent="0.25">
      <c r="A21" s="21" t="str">
        <f>"8/15"</f>
        <v>8/15</v>
      </c>
      <c r="B21" s="27" t="s">
        <v>97</v>
      </c>
      <c r="C21" s="23" t="str">
        <f>"20"</f>
        <v>20</v>
      </c>
      <c r="D21" s="23">
        <v>1.32</v>
      </c>
      <c r="E21" s="23">
        <v>0</v>
      </c>
      <c r="F21" s="23">
        <v>0.13</v>
      </c>
      <c r="G21" s="23">
        <v>0.13</v>
      </c>
      <c r="H21" s="23">
        <v>9.3800000000000008</v>
      </c>
      <c r="I21" s="23">
        <v>44.780199999999994</v>
      </c>
      <c r="J21" s="23">
        <v>0</v>
      </c>
      <c r="K21" s="23">
        <v>0</v>
      </c>
      <c r="L21" s="23">
        <v>0</v>
      </c>
      <c r="M21" s="23">
        <v>0</v>
      </c>
      <c r="N21" s="23">
        <v>0.22</v>
      </c>
      <c r="O21" s="23">
        <v>9.1199999999999992</v>
      </c>
      <c r="P21" s="23">
        <v>0.04</v>
      </c>
      <c r="Q21" s="23">
        <v>0</v>
      </c>
      <c r="R21" s="23">
        <v>0</v>
      </c>
      <c r="S21" s="23">
        <v>0</v>
      </c>
      <c r="T21" s="23">
        <v>0.36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0">
        <v>0</v>
      </c>
      <c r="AK21" s="20">
        <v>63.86</v>
      </c>
      <c r="AL21" s="20">
        <v>66.47</v>
      </c>
      <c r="AM21" s="20">
        <v>101.79</v>
      </c>
      <c r="AN21" s="20">
        <v>33.76</v>
      </c>
      <c r="AO21" s="20">
        <v>20.010000000000002</v>
      </c>
      <c r="AP21" s="20">
        <v>40.020000000000003</v>
      </c>
      <c r="AQ21" s="20">
        <v>15.14</v>
      </c>
      <c r="AR21" s="20">
        <v>72.38</v>
      </c>
      <c r="AS21" s="20">
        <v>44.89</v>
      </c>
      <c r="AT21" s="20">
        <v>62.64</v>
      </c>
      <c r="AU21" s="20">
        <v>51.68</v>
      </c>
      <c r="AV21" s="20">
        <v>27.14</v>
      </c>
      <c r="AW21" s="20">
        <v>48.02</v>
      </c>
      <c r="AX21" s="20">
        <v>401.59</v>
      </c>
      <c r="AY21" s="20">
        <v>0</v>
      </c>
      <c r="AZ21" s="20">
        <v>130.85</v>
      </c>
      <c r="BA21" s="20">
        <v>56.9</v>
      </c>
      <c r="BB21" s="20">
        <v>37.76</v>
      </c>
      <c r="BC21" s="20">
        <v>29.93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0.02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0.01</v>
      </c>
      <c r="BT21" s="20">
        <v>0</v>
      </c>
      <c r="BU21" s="20">
        <v>0</v>
      </c>
      <c r="BV21" s="20">
        <v>0.06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7.82</v>
      </c>
      <c r="CC21" s="24"/>
      <c r="CD21" s="24"/>
      <c r="CE21" s="20">
        <v>0</v>
      </c>
      <c r="CF21" s="20"/>
      <c r="CG21" s="20">
        <v>0</v>
      </c>
      <c r="CH21" s="20">
        <v>0</v>
      </c>
      <c r="CI21" s="20">
        <v>0</v>
      </c>
      <c r="CJ21" s="20">
        <v>2850</v>
      </c>
      <c r="CK21" s="20">
        <v>1098</v>
      </c>
      <c r="CL21" s="20">
        <v>1974</v>
      </c>
      <c r="CM21" s="20">
        <v>22.8</v>
      </c>
      <c r="CN21" s="20">
        <v>22.8</v>
      </c>
      <c r="CO21" s="20">
        <v>22.8</v>
      </c>
      <c r="CP21" s="20">
        <v>0</v>
      </c>
      <c r="CQ21" s="20">
        <v>0</v>
      </c>
      <c r="CR21" s="28"/>
    </row>
    <row r="22" spans="1:96" s="26" customFormat="1" x14ac:dyDescent="0.25">
      <c r="A22" s="21" t="str">
        <f>"8/16"</f>
        <v>8/16</v>
      </c>
      <c r="B22" s="27" t="s">
        <v>106</v>
      </c>
      <c r="C22" s="23" t="str">
        <f>"30"</f>
        <v>30</v>
      </c>
      <c r="D22" s="23">
        <v>1.98</v>
      </c>
      <c r="E22" s="23">
        <v>0</v>
      </c>
      <c r="F22" s="23">
        <v>0.36</v>
      </c>
      <c r="G22" s="23">
        <v>0.36</v>
      </c>
      <c r="H22" s="23">
        <v>12.51</v>
      </c>
      <c r="I22" s="23">
        <v>58.013999999999996</v>
      </c>
      <c r="J22" s="23">
        <v>0.06</v>
      </c>
      <c r="K22" s="23">
        <v>0</v>
      </c>
      <c r="L22" s="23">
        <v>0</v>
      </c>
      <c r="M22" s="23">
        <v>0</v>
      </c>
      <c r="N22" s="23">
        <v>0.36</v>
      </c>
      <c r="O22" s="23">
        <v>9.66</v>
      </c>
      <c r="P22" s="23">
        <v>2.4900000000000002</v>
      </c>
      <c r="Q22" s="23">
        <v>0</v>
      </c>
      <c r="R22" s="23">
        <v>0</v>
      </c>
      <c r="S22" s="23">
        <v>0.3</v>
      </c>
      <c r="T22" s="23">
        <v>0.75</v>
      </c>
      <c r="U22" s="23">
        <v>183</v>
      </c>
      <c r="V22" s="23">
        <v>73.5</v>
      </c>
      <c r="W22" s="23">
        <v>10.5</v>
      </c>
      <c r="X22" s="23">
        <v>14.1</v>
      </c>
      <c r="Y22" s="23">
        <v>47.4</v>
      </c>
      <c r="Z22" s="23">
        <v>1.17</v>
      </c>
      <c r="AA22" s="23">
        <v>0</v>
      </c>
      <c r="AB22" s="23">
        <v>1.5</v>
      </c>
      <c r="AC22" s="23">
        <v>0.3</v>
      </c>
      <c r="AD22" s="23">
        <v>0.42</v>
      </c>
      <c r="AE22" s="23">
        <v>0.05</v>
      </c>
      <c r="AF22" s="23">
        <v>0.02</v>
      </c>
      <c r="AG22" s="23">
        <v>0.21</v>
      </c>
      <c r="AH22" s="23">
        <v>0.6</v>
      </c>
      <c r="AI22" s="23">
        <v>0</v>
      </c>
      <c r="AJ22" s="20">
        <v>0</v>
      </c>
      <c r="AK22" s="20">
        <v>96.6</v>
      </c>
      <c r="AL22" s="20">
        <v>74.400000000000006</v>
      </c>
      <c r="AM22" s="20">
        <v>128.1</v>
      </c>
      <c r="AN22" s="20">
        <v>66.900000000000006</v>
      </c>
      <c r="AO22" s="20">
        <v>27.9</v>
      </c>
      <c r="AP22" s="20">
        <v>59.4</v>
      </c>
      <c r="AQ22" s="20">
        <v>24</v>
      </c>
      <c r="AR22" s="20">
        <v>111.3</v>
      </c>
      <c r="AS22" s="20">
        <v>89.1</v>
      </c>
      <c r="AT22" s="20">
        <v>87.3</v>
      </c>
      <c r="AU22" s="20">
        <v>139.19999999999999</v>
      </c>
      <c r="AV22" s="20">
        <v>37.200000000000003</v>
      </c>
      <c r="AW22" s="20">
        <v>93</v>
      </c>
      <c r="AX22" s="20">
        <v>467.7</v>
      </c>
      <c r="AY22" s="20">
        <v>0</v>
      </c>
      <c r="AZ22" s="20">
        <v>157.80000000000001</v>
      </c>
      <c r="BA22" s="20">
        <v>87.3</v>
      </c>
      <c r="BB22" s="20">
        <v>54</v>
      </c>
      <c r="BC22" s="20">
        <v>39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0.04</v>
      </c>
      <c r="BL22" s="20">
        <v>0</v>
      </c>
      <c r="BM22" s="20">
        <v>0</v>
      </c>
      <c r="BN22" s="20">
        <v>0.01</v>
      </c>
      <c r="BO22" s="20">
        <v>0</v>
      </c>
      <c r="BP22" s="20">
        <v>0</v>
      </c>
      <c r="BQ22" s="20">
        <v>0</v>
      </c>
      <c r="BR22" s="20">
        <v>0</v>
      </c>
      <c r="BS22" s="20">
        <v>0.03</v>
      </c>
      <c r="BT22" s="20">
        <v>0</v>
      </c>
      <c r="BU22" s="20">
        <v>0</v>
      </c>
      <c r="BV22" s="20">
        <v>0.14000000000000001</v>
      </c>
      <c r="BW22" s="20">
        <v>0.02</v>
      </c>
      <c r="BX22" s="20">
        <v>0</v>
      </c>
      <c r="BY22" s="20">
        <v>0</v>
      </c>
      <c r="BZ22" s="20">
        <v>0</v>
      </c>
      <c r="CA22" s="20">
        <v>0</v>
      </c>
      <c r="CB22" s="20">
        <v>14.1</v>
      </c>
      <c r="CC22" s="24"/>
      <c r="CD22" s="24"/>
      <c r="CE22" s="20">
        <v>0.25</v>
      </c>
      <c r="CF22" s="20"/>
      <c r="CG22" s="20">
        <v>15</v>
      </c>
      <c r="CH22" s="20">
        <v>15</v>
      </c>
      <c r="CI22" s="20">
        <v>15</v>
      </c>
      <c r="CJ22" s="20">
        <v>2850</v>
      </c>
      <c r="CK22" s="20">
        <v>1098</v>
      </c>
      <c r="CL22" s="20">
        <v>1974</v>
      </c>
      <c r="CM22" s="20">
        <v>28.5</v>
      </c>
      <c r="CN22" s="20">
        <v>23.7</v>
      </c>
      <c r="CO22" s="20">
        <v>26.1</v>
      </c>
      <c r="CP22" s="20">
        <v>0</v>
      </c>
      <c r="CQ22" s="20">
        <v>0</v>
      </c>
      <c r="CR22" s="28"/>
    </row>
    <row r="23" spans="1:96" s="26" customFormat="1" ht="31.5" x14ac:dyDescent="0.25">
      <c r="A23" s="21" t="str">
        <f>"14/2"</f>
        <v>14/2</v>
      </c>
      <c r="B23" s="27" t="s">
        <v>202</v>
      </c>
      <c r="C23" s="23" t="str">
        <f>"200"</f>
        <v>200</v>
      </c>
      <c r="D23" s="23">
        <v>2.69</v>
      </c>
      <c r="E23" s="23">
        <v>0</v>
      </c>
      <c r="F23" s="23">
        <v>4.3899999999999997</v>
      </c>
      <c r="G23" s="23">
        <v>4.99</v>
      </c>
      <c r="H23" s="23">
        <v>18.28</v>
      </c>
      <c r="I23" s="23">
        <v>121.01780599999999</v>
      </c>
      <c r="J23" s="23">
        <v>0.68</v>
      </c>
      <c r="K23" s="23">
        <v>2.6</v>
      </c>
      <c r="L23" s="23">
        <v>0</v>
      </c>
      <c r="M23" s="23">
        <v>0</v>
      </c>
      <c r="N23" s="23">
        <v>1.74</v>
      </c>
      <c r="O23" s="23">
        <v>14.57</v>
      </c>
      <c r="P23" s="23">
        <v>1.98</v>
      </c>
      <c r="Q23" s="23">
        <v>0</v>
      </c>
      <c r="R23" s="23">
        <v>0</v>
      </c>
      <c r="S23" s="23">
        <v>0.16</v>
      </c>
      <c r="T23" s="23">
        <v>1.45</v>
      </c>
      <c r="U23" s="23">
        <v>163.96</v>
      </c>
      <c r="V23" s="23">
        <v>361.48</v>
      </c>
      <c r="W23" s="23">
        <v>16.87</v>
      </c>
      <c r="X23" s="23">
        <v>27.57</v>
      </c>
      <c r="Y23" s="23">
        <v>73.900000000000006</v>
      </c>
      <c r="Z23" s="23">
        <v>0.98</v>
      </c>
      <c r="AA23" s="23">
        <v>0</v>
      </c>
      <c r="AB23" s="23">
        <v>777.6</v>
      </c>
      <c r="AC23" s="23">
        <v>161.80000000000001</v>
      </c>
      <c r="AD23" s="23">
        <v>2.0699999999999998</v>
      </c>
      <c r="AE23" s="23">
        <v>0.1</v>
      </c>
      <c r="AF23" s="23">
        <v>0.05</v>
      </c>
      <c r="AG23" s="23">
        <v>0.8</v>
      </c>
      <c r="AH23" s="23">
        <v>1.71</v>
      </c>
      <c r="AI23" s="23">
        <v>5.2</v>
      </c>
      <c r="AJ23" s="20">
        <v>0</v>
      </c>
      <c r="AK23" s="20">
        <v>70.69</v>
      </c>
      <c r="AL23" s="20">
        <v>70.09</v>
      </c>
      <c r="AM23" s="20">
        <v>110.47</v>
      </c>
      <c r="AN23" s="20">
        <v>84.08</v>
      </c>
      <c r="AO23" s="20">
        <v>22.11</v>
      </c>
      <c r="AP23" s="20">
        <v>64.45</v>
      </c>
      <c r="AQ23" s="20">
        <v>31.06</v>
      </c>
      <c r="AR23" s="20">
        <v>81.86</v>
      </c>
      <c r="AS23" s="20">
        <v>102.88</v>
      </c>
      <c r="AT23" s="20">
        <v>165.52</v>
      </c>
      <c r="AU23" s="20">
        <v>148.9</v>
      </c>
      <c r="AV23" s="20">
        <v>33.78</v>
      </c>
      <c r="AW23" s="20">
        <v>88.48</v>
      </c>
      <c r="AX23" s="20">
        <v>459.86</v>
      </c>
      <c r="AY23" s="20">
        <v>0</v>
      </c>
      <c r="AZ23" s="20">
        <v>89.11</v>
      </c>
      <c r="BA23" s="20">
        <v>85.39</v>
      </c>
      <c r="BB23" s="20">
        <v>64.52</v>
      </c>
      <c r="BC23" s="20">
        <v>34.18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0.36</v>
      </c>
      <c r="BL23" s="20">
        <v>0</v>
      </c>
      <c r="BM23" s="20">
        <v>0.16</v>
      </c>
      <c r="BN23" s="20">
        <v>0.01</v>
      </c>
      <c r="BO23" s="20">
        <v>0.02</v>
      </c>
      <c r="BP23" s="20">
        <v>0</v>
      </c>
      <c r="BQ23" s="20">
        <v>0</v>
      </c>
      <c r="BR23" s="20">
        <v>0</v>
      </c>
      <c r="BS23" s="20">
        <v>1.1299999999999999</v>
      </c>
      <c r="BT23" s="20">
        <v>0</v>
      </c>
      <c r="BU23" s="20">
        <v>0</v>
      </c>
      <c r="BV23" s="20">
        <v>2.7</v>
      </c>
      <c r="BW23" s="20">
        <v>0.01</v>
      </c>
      <c r="BX23" s="20">
        <v>0</v>
      </c>
      <c r="BY23" s="20">
        <v>0</v>
      </c>
      <c r="BZ23" s="20">
        <v>0</v>
      </c>
      <c r="CA23" s="20">
        <v>0</v>
      </c>
      <c r="CB23" s="20">
        <v>200.8</v>
      </c>
      <c r="CC23" s="24"/>
      <c r="CD23" s="24"/>
      <c r="CE23" s="20">
        <v>129.6</v>
      </c>
      <c r="CF23" s="20"/>
      <c r="CG23" s="20">
        <v>7.19</v>
      </c>
      <c r="CH23" s="20">
        <v>4.4000000000000004</v>
      </c>
      <c r="CI23" s="20">
        <v>5.8</v>
      </c>
      <c r="CJ23" s="20">
        <v>317.26</v>
      </c>
      <c r="CK23" s="20">
        <v>173.82</v>
      </c>
      <c r="CL23" s="20">
        <v>245.54</v>
      </c>
      <c r="CM23" s="20">
        <v>13.11</v>
      </c>
      <c r="CN23" s="20">
        <v>6.07</v>
      </c>
      <c r="CO23" s="20">
        <v>9.69</v>
      </c>
      <c r="CP23" s="20">
        <v>0</v>
      </c>
      <c r="CQ23" s="20">
        <v>0.4</v>
      </c>
      <c r="CR23" s="28"/>
    </row>
    <row r="24" spans="1:96" s="26" customFormat="1" ht="31.5" x14ac:dyDescent="0.25">
      <c r="A24" s="21" t="str">
        <f>"36/3"</f>
        <v>36/3</v>
      </c>
      <c r="B24" s="27" t="s">
        <v>287</v>
      </c>
      <c r="C24" s="23" t="str">
        <f>"200"</f>
        <v>200</v>
      </c>
      <c r="D24" s="23">
        <v>3.78</v>
      </c>
      <c r="E24" s="23">
        <v>0</v>
      </c>
      <c r="F24" s="23">
        <v>4.84</v>
      </c>
      <c r="G24" s="23">
        <v>5.5</v>
      </c>
      <c r="H24" s="23">
        <v>23.85</v>
      </c>
      <c r="I24" s="23">
        <v>147.288175</v>
      </c>
      <c r="J24" s="23">
        <v>0.71</v>
      </c>
      <c r="K24" s="23">
        <v>3.25</v>
      </c>
      <c r="L24" s="23">
        <v>0</v>
      </c>
      <c r="M24" s="23">
        <v>0</v>
      </c>
      <c r="N24" s="23">
        <v>5.03</v>
      </c>
      <c r="O24" s="23">
        <v>14.72</v>
      </c>
      <c r="P24" s="23">
        <v>4.0999999999999996</v>
      </c>
      <c r="Q24" s="23">
        <v>0</v>
      </c>
      <c r="R24" s="23">
        <v>0</v>
      </c>
      <c r="S24" s="23">
        <v>0.33</v>
      </c>
      <c r="T24" s="23">
        <v>2.38</v>
      </c>
      <c r="U24" s="23">
        <v>368.9</v>
      </c>
      <c r="V24" s="23">
        <v>498.69</v>
      </c>
      <c r="W24" s="23">
        <v>27.62</v>
      </c>
      <c r="X24" s="23">
        <v>38.9</v>
      </c>
      <c r="Y24" s="23">
        <v>87.8</v>
      </c>
      <c r="Z24" s="23">
        <v>1.2</v>
      </c>
      <c r="AA24" s="23">
        <v>0</v>
      </c>
      <c r="AB24" s="23">
        <v>4440</v>
      </c>
      <c r="AC24" s="23">
        <v>924.75</v>
      </c>
      <c r="AD24" s="23">
        <v>2.62</v>
      </c>
      <c r="AE24" s="23">
        <v>0.13</v>
      </c>
      <c r="AF24" s="23">
        <v>0.09</v>
      </c>
      <c r="AG24" s="23">
        <v>1.44</v>
      </c>
      <c r="AH24" s="23">
        <v>2.58</v>
      </c>
      <c r="AI24" s="23">
        <v>8.6999999999999993</v>
      </c>
      <c r="AJ24" s="20">
        <v>0</v>
      </c>
      <c r="AK24" s="20">
        <v>125.63</v>
      </c>
      <c r="AL24" s="20">
        <v>122.44</v>
      </c>
      <c r="AM24" s="20">
        <v>189.03</v>
      </c>
      <c r="AN24" s="20">
        <v>167.41</v>
      </c>
      <c r="AO24" s="20">
        <v>30.74</v>
      </c>
      <c r="AP24" s="20">
        <v>119.8</v>
      </c>
      <c r="AQ24" s="20">
        <v>37.409999999999997</v>
      </c>
      <c r="AR24" s="20">
        <v>120.51</v>
      </c>
      <c r="AS24" s="20">
        <v>135.91999999999999</v>
      </c>
      <c r="AT24" s="20">
        <v>294.02999999999997</v>
      </c>
      <c r="AU24" s="20">
        <v>321.25</v>
      </c>
      <c r="AV24" s="20">
        <v>52.26</v>
      </c>
      <c r="AW24" s="20">
        <v>125.3</v>
      </c>
      <c r="AX24" s="20">
        <v>547.32000000000005</v>
      </c>
      <c r="AY24" s="20">
        <v>0</v>
      </c>
      <c r="AZ24" s="20">
        <v>144.15</v>
      </c>
      <c r="BA24" s="20">
        <v>125.44</v>
      </c>
      <c r="BB24" s="20">
        <v>82.81</v>
      </c>
      <c r="BC24" s="20">
        <v>35.909999999999997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0.33</v>
      </c>
      <c r="BL24" s="20">
        <v>0</v>
      </c>
      <c r="BM24" s="20">
        <v>0.19</v>
      </c>
      <c r="BN24" s="20">
        <v>0.01</v>
      </c>
      <c r="BO24" s="20">
        <v>0.03</v>
      </c>
      <c r="BP24" s="20">
        <v>0</v>
      </c>
      <c r="BQ24" s="20">
        <v>0</v>
      </c>
      <c r="BR24" s="20">
        <v>0</v>
      </c>
      <c r="BS24" s="20">
        <v>1.1499999999999999</v>
      </c>
      <c r="BT24" s="20">
        <v>0</v>
      </c>
      <c r="BU24" s="20">
        <v>0</v>
      </c>
      <c r="BV24" s="20">
        <v>3.04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187.01</v>
      </c>
      <c r="CC24" s="24"/>
      <c r="CD24" s="24"/>
      <c r="CE24" s="20">
        <v>740</v>
      </c>
      <c r="CF24" s="20"/>
      <c r="CG24" s="20">
        <v>8.9</v>
      </c>
      <c r="CH24" s="20">
        <v>5.09</v>
      </c>
      <c r="CI24" s="20">
        <v>7</v>
      </c>
      <c r="CJ24" s="20">
        <v>341</v>
      </c>
      <c r="CK24" s="20">
        <v>146</v>
      </c>
      <c r="CL24" s="20">
        <v>243.5</v>
      </c>
      <c r="CM24" s="20">
        <v>6.34</v>
      </c>
      <c r="CN24" s="20">
        <v>2.57</v>
      </c>
      <c r="CO24" s="20">
        <v>4.47</v>
      </c>
      <c r="CP24" s="20">
        <v>0</v>
      </c>
      <c r="CQ24" s="20">
        <v>0.5</v>
      </c>
      <c r="CR24" s="28"/>
    </row>
    <row r="25" spans="1:96" s="26" customFormat="1" ht="31.5" x14ac:dyDescent="0.25">
      <c r="A25" s="21" t="str">
        <f>"12/7"</f>
        <v>12/7</v>
      </c>
      <c r="B25" s="27" t="s">
        <v>220</v>
      </c>
      <c r="C25" s="23" t="str">
        <f>"100"</f>
        <v>100</v>
      </c>
      <c r="D25" s="23">
        <v>16.45</v>
      </c>
      <c r="E25" s="23">
        <v>15.37</v>
      </c>
      <c r="F25" s="23">
        <v>5.28</v>
      </c>
      <c r="G25" s="23">
        <v>0.12</v>
      </c>
      <c r="H25" s="23">
        <v>7.08</v>
      </c>
      <c r="I25" s="23">
        <v>142.17761999999999</v>
      </c>
      <c r="J25" s="23">
        <v>1.01</v>
      </c>
      <c r="K25" s="23">
        <v>0</v>
      </c>
      <c r="L25" s="23">
        <v>0</v>
      </c>
      <c r="M25" s="23">
        <v>0</v>
      </c>
      <c r="N25" s="23">
        <v>0.21</v>
      </c>
      <c r="O25" s="23">
        <v>6.84</v>
      </c>
      <c r="P25" s="23">
        <v>0.03</v>
      </c>
      <c r="Q25" s="23">
        <v>0</v>
      </c>
      <c r="R25" s="23">
        <v>0</v>
      </c>
      <c r="S25" s="23">
        <v>0</v>
      </c>
      <c r="T25" s="23">
        <v>1.73</v>
      </c>
      <c r="U25" s="23">
        <v>211.23</v>
      </c>
      <c r="V25" s="23">
        <v>195.09</v>
      </c>
      <c r="W25" s="23">
        <v>20.100000000000001</v>
      </c>
      <c r="X25" s="23">
        <v>22.67</v>
      </c>
      <c r="Y25" s="23">
        <v>155.97</v>
      </c>
      <c r="Z25" s="23">
        <v>0.61</v>
      </c>
      <c r="AA25" s="23">
        <v>38.25</v>
      </c>
      <c r="AB25" s="23">
        <v>3.78</v>
      </c>
      <c r="AC25" s="23">
        <v>38.880000000000003</v>
      </c>
      <c r="AD25" s="23">
        <v>1.1599999999999999</v>
      </c>
      <c r="AE25" s="23">
        <v>0.14000000000000001</v>
      </c>
      <c r="AF25" s="23">
        <v>0.14000000000000001</v>
      </c>
      <c r="AG25" s="23">
        <v>3.25</v>
      </c>
      <c r="AH25" s="23">
        <v>6.3</v>
      </c>
      <c r="AI25" s="23">
        <v>0.68</v>
      </c>
      <c r="AJ25" s="20">
        <v>0</v>
      </c>
      <c r="AK25" s="20">
        <v>974.16</v>
      </c>
      <c r="AL25" s="20">
        <v>757.78</v>
      </c>
      <c r="AM25" s="20">
        <v>1367.86</v>
      </c>
      <c r="AN25" s="20">
        <v>1518.09</v>
      </c>
      <c r="AO25" s="20">
        <v>430.08</v>
      </c>
      <c r="AP25" s="20">
        <v>874.41</v>
      </c>
      <c r="AQ25" s="20">
        <v>177.79</v>
      </c>
      <c r="AR25" s="20">
        <v>98.3</v>
      </c>
      <c r="AS25" s="20">
        <v>79.260000000000005</v>
      </c>
      <c r="AT25" s="20">
        <v>98.4</v>
      </c>
      <c r="AU25" s="20">
        <v>115.88</v>
      </c>
      <c r="AV25" s="20">
        <v>667.44</v>
      </c>
      <c r="AW25" s="20">
        <v>64.23</v>
      </c>
      <c r="AX25" s="20">
        <v>435</v>
      </c>
      <c r="AY25" s="20">
        <v>0.84</v>
      </c>
      <c r="AZ25" s="20">
        <v>130.86000000000001</v>
      </c>
      <c r="BA25" s="20">
        <v>102.14</v>
      </c>
      <c r="BB25" s="20">
        <v>59.84</v>
      </c>
      <c r="BC25" s="20">
        <v>42.19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0.02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0.01</v>
      </c>
      <c r="BT25" s="20">
        <v>0</v>
      </c>
      <c r="BU25" s="20">
        <v>0</v>
      </c>
      <c r="BV25" s="20">
        <v>0.05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84.38</v>
      </c>
      <c r="CC25" s="24"/>
      <c r="CD25" s="24"/>
      <c r="CE25" s="20">
        <v>38.880000000000003</v>
      </c>
      <c r="CF25" s="20"/>
      <c r="CG25" s="20">
        <v>80.349999999999994</v>
      </c>
      <c r="CH25" s="20">
        <v>15.72</v>
      </c>
      <c r="CI25" s="20">
        <v>48.04</v>
      </c>
      <c r="CJ25" s="20">
        <v>901.97</v>
      </c>
      <c r="CK25" s="20">
        <v>347.63</v>
      </c>
      <c r="CL25" s="20">
        <v>624.79999999999995</v>
      </c>
      <c r="CM25" s="20">
        <v>11.56</v>
      </c>
      <c r="CN25" s="20">
        <v>7.39</v>
      </c>
      <c r="CO25" s="20">
        <v>9.4700000000000006</v>
      </c>
      <c r="CP25" s="20">
        <v>0</v>
      </c>
      <c r="CQ25" s="20">
        <v>0.5</v>
      </c>
      <c r="CR25" s="28"/>
    </row>
    <row r="26" spans="1:96" s="26" customFormat="1" ht="31.5" x14ac:dyDescent="0.25">
      <c r="A26" s="21" t="str">
        <f>"3/10"</f>
        <v>3/10</v>
      </c>
      <c r="B26" s="27" t="s">
        <v>288</v>
      </c>
      <c r="C26" s="23" t="str">
        <f>"200"</f>
        <v>200</v>
      </c>
      <c r="D26" s="23">
        <v>0.35</v>
      </c>
      <c r="E26" s="23">
        <v>0</v>
      </c>
      <c r="F26" s="23">
        <v>0.35</v>
      </c>
      <c r="G26" s="23">
        <v>0.35</v>
      </c>
      <c r="H26" s="23">
        <v>15.05</v>
      </c>
      <c r="I26" s="23">
        <v>61.375960000000006</v>
      </c>
      <c r="J26" s="23">
        <v>0.09</v>
      </c>
      <c r="K26" s="23">
        <v>0</v>
      </c>
      <c r="L26" s="23">
        <v>0</v>
      </c>
      <c r="M26" s="23">
        <v>0</v>
      </c>
      <c r="N26" s="23">
        <v>12.83</v>
      </c>
      <c r="O26" s="23">
        <v>0.68</v>
      </c>
      <c r="P26" s="23">
        <v>1.54</v>
      </c>
      <c r="Q26" s="23">
        <v>0</v>
      </c>
      <c r="R26" s="23">
        <v>0</v>
      </c>
      <c r="S26" s="23">
        <v>0.72</v>
      </c>
      <c r="T26" s="23">
        <v>0.46</v>
      </c>
      <c r="U26" s="23">
        <v>23.22</v>
      </c>
      <c r="V26" s="23">
        <v>247.85</v>
      </c>
      <c r="W26" s="23">
        <v>14.11</v>
      </c>
      <c r="X26" s="23">
        <v>7.7</v>
      </c>
      <c r="Y26" s="23">
        <v>9.2100000000000009</v>
      </c>
      <c r="Z26" s="23">
        <v>1.94</v>
      </c>
      <c r="AA26" s="23">
        <v>0</v>
      </c>
      <c r="AB26" s="23">
        <v>24.3</v>
      </c>
      <c r="AC26" s="23">
        <v>4.5</v>
      </c>
      <c r="AD26" s="23">
        <v>0.18</v>
      </c>
      <c r="AE26" s="23">
        <v>0.02</v>
      </c>
      <c r="AF26" s="23">
        <v>0.02</v>
      </c>
      <c r="AG26" s="23">
        <v>0.23</v>
      </c>
      <c r="AH26" s="23">
        <v>0.36</v>
      </c>
      <c r="AI26" s="23">
        <v>3.6</v>
      </c>
      <c r="AJ26" s="20">
        <v>0</v>
      </c>
      <c r="AK26" s="20">
        <v>10.58</v>
      </c>
      <c r="AL26" s="20">
        <v>11.47</v>
      </c>
      <c r="AM26" s="20">
        <v>16.760000000000002</v>
      </c>
      <c r="AN26" s="20">
        <v>15.88</v>
      </c>
      <c r="AO26" s="20">
        <v>2.65</v>
      </c>
      <c r="AP26" s="20">
        <v>9.6999999999999993</v>
      </c>
      <c r="AQ26" s="20">
        <v>2.65</v>
      </c>
      <c r="AR26" s="20">
        <v>7.94</v>
      </c>
      <c r="AS26" s="20">
        <v>14.99</v>
      </c>
      <c r="AT26" s="20">
        <v>8.82</v>
      </c>
      <c r="AU26" s="20">
        <v>68.8</v>
      </c>
      <c r="AV26" s="20">
        <v>6.17</v>
      </c>
      <c r="AW26" s="20">
        <v>12.35</v>
      </c>
      <c r="AX26" s="20">
        <v>37.04</v>
      </c>
      <c r="AY26" s="20">
        <v>0</v>
      </c>
      <c r="AZ26" s="20">
        <v>11.47</v>
      </c>
      <c r="BA26" s="20">
        <v>14.11</v>
      </c>
      <c r="BB26" s="20">
        <v>5.29</v>
      </c>
      <c r="BC26" s="20">
        <v>4.41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287.68</v>
      </c>
      <c r="CC26" s="24"/>
      <c r="CD26" s="24"/>
      <c r="CE26" s="20">
        <v>4.05</v>
      </c>
      <c r="CF26" s="20"/>
      <c r="CG26" s="20">
        <v>1.83</v>
      </c>
      <c r="CH26" s="20">
        <v>1.83</v>
      </c>
      <c r="CI26" s="20">
        <v>1.83</v>
      </c>
      <c r="CJ26" s="20">
        <v>179.25</v>
      </c>
      <c r="CK26" s="20">
        <v>95.16</v>
      </c>
      <c r="CL26" s="20">
        <v>137.21</v>
      </c>
      <c r="CM26" s="20">
        <v>26.49</v>
      </c>
      <c r="CN26" s="20">
        <v>20.82</v>
      </c>
      <c r="CO26" s="20">
        <v>23.66</v>
      </c>
      <c r="CP26" s="20">
        <v>5</v>
      </c>
      <c r="CQ26" s="20">
        <v>0</v>
      </c>
      <c r="CR26" s="28"/>
    </row>
    <row r="27" spans="1:96" s="20" customFormat="1" ht="94.5" x14ac:dyDescent="0.25">
      <c r="A27" s="21" t="str">
        <f>"6/1"</f>
        <v>6/1</v>
      </c>
      <c r="B27" s="27" t="s">
        <v>289</v>
      </c>
      <c r="C27" s="23" t="str">
        <f>"60"</f>
        <v>60</v>
      </c>
      <c r="D27" s="23">
        <v>0.92</v>
      </c>
      <c r="E27" s="23">
        <v>0</v>
      </c>
      <c r="F27" s="23">
        <v>3.58</v>
      </c>
      <c r="G27" s="23">
        <v>3.58</v>
      </c>
      <c r="H27" s="23">
        <v>5.59</v>
      </c>
      <c r="I27" s="23">
        <v>55.615097999999996</v>
      </c>
      <c r="J27" s="23">
        <v>0.45</v>
      </c>
      <c r="K27" s="23">
        <v>2.34</v>
      </c>
      <c r="L27" s="23">
        <v>0</v>
      </c>
      <c r="M27" s="23">
        <v>0</v>
      </c>
      <c r="N27" s="23">
        <v>4.42</v>
      </c>
      <c r="O27" s="23">
        <v>0.06</v>
      </c>
      <c r="P27" s="23">
        <v>1.1100000000000001</v>
      </c>
      <c r="Q27" s="23">
        <v>0</v>
      </c>
      <c r="R27" s="23">
        <v>0</v>
      </c>
      <c r="S27" s="23">
        <v>0.16</v>
      </c>
      <c r="T27" s="23">
        <v>0.7</v>
      </c>
      <c r="U27" s="23">
        <v>121.53</v>
      </c>
      <c r="V27" s="23">
        <v>151.19999999999999</v>
      </c>
      <c r="W27" s="23">
        <v>24.84</v>
      </c>
      <c r="X27" s="23">
        <v>10.7</v>
      </c>
      <c r="Y27" s="23">
        <v>19.14</v>
      </c>
      <c r="Z27" s="23">
        <v>0.34</v>
      </c>
      <c r="AA27" s="23">
        <v>0</v>
      </c>
      <c r="AB27" s="23">
        <v>1137.78</v>
      </c>
      <c r="AC27" s="23">
        <v>193.35</v>
      </c>
      <c r="AD27" s="23">
        <v>1.67</v>
      </c>
      <c r="AE27" s="23">
        <v>0.02</v>
      </c>
      <c r="AF27" s="23">
        <v>0.02</v>
      </c>
      <c r="AG27" s="23">
        <v>0.4</v>
      </c>
      <c r="AH27" s="23">
        <v>0.51</v>
      </c>
      <c r="AI27" s="23">
        <v>20.32</v>
      </c>
      <c r="AJ27" s="20">
        <v>0</v>
      </c>
      <c r="AK27" s="20">
        <v>29.62</v>
      </c>
      <c r="AL27" s="20">
        <v>25.34</v>
      </c>
      <c r="AM27" s="20">
        <v>32.36</v>
      </c>
      <c r="AN27" s="20">
        <v>30.48</v>
      </c>
      <c r="AO27" s="20">
        <v>10.55</v>
      </c>
      <c r="AP27" s="20">
        <v>22.86</v>
      </c>
      <c r="AQ27" s="20">
        <v>5.16</v>
      </c>
      <c r="AR27" s="20">
        <v>27.61</v>
      </c>
      <c r="AS27" s="20">
        <v>35.83</v>
      </c>
      <c r="AT27" s="20">
        <v>41.34</v>
      </c>
      <c r="AU27" s="20">
        <v>88.55</v>
      </c>
      <c r="AV27" s="20">
        <v>13.67</v>
      </c>
      <c r="AW27" s="20">
        <v>23.46</v>
      </c>
      <c r="AX27" s="20">
        <v>143.38</v>
      </c>
      <c r="AY27" s="20">
        <v>0</v>
      </c>
      <c r="AZ27" s="20">
        <v>28.84</v>
      </c>
      <c r="BA27" s="20">
        <v>29.12</v>
      </c>
      <c r="BB27" s="20">
        <v>23.74</v>
      </c>
      <c r="BC27" s="20">
        <v>9.9499999999999993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0.22</v>
      </c>
      <c r="BL27" s="20">
        <v>0</v>
      </c>
      <c r="BM27" s="20">
        <v>0.14000000000000001</v>
      </c>
      <c r="BN27" s="20">
        <v>0.01</v>
      </c>
      <c r="BO27" s="20">
        <v>0.02</v>
      </c>
      <c r="BP27" s="20">
        <v>0</v>
      </c>
      <c r="BQ27" s="20">
        <v>0</v>
      </c>
      <c r="BR27" s="20">
        <v>0</v>
      </c>
      <c r="BS27" s="20">
        <v>0.84</v>
      </c>
      <c r="BT27" s="20">
        <v>0</v>
      </c>
      <c r="BU27" s="20">
        <v>0</v>
      </c>
      <c r="BV27" s="20">
        <v>2.08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49.13</v>
      </c>
      <c r="CC27" s="24"/>
      <c r="CD27" s="24"/>
      <c r="CE27" s="20">
        <v>189.63</v>
      </c>
      <c r="CG27" s="20">
        <v>16.260000000000002</v>
      </c>
      <c r="CH27" s="20">
        <v>7.45</v>
      </c>
      <c r="CI27" s="20">
        <v>11.85</v>
      </c>
      <c r="CJ27" s="20">
        <v>487.6</v>
      </c>
      <c r="CK27" s="20">
        <v>116.75</v>
      </c>
      <c r="CL27" s="20">
        <v>302.18</v>
      </c>
      <c r="CM27" s="20">
        <v>7.83</v>
      </c>
      <c r="CN27" s="20">
        <v>7.39</v>
      </c>
      <c r="CO27" s="20">
        <v>7.61</v>
      </c>
      <c r="CP27" s="20">
        <v>1.8</v>
      </c>
      <c r="CQ27" s="20">
        <v>0.3</v>
      </c>
      <c r="CR27" s="29"/>
    </row>
    <row r="28" spans="1:96" s="30" customFormat="1" x14ac:dyDescent="0.25">
      <c r="A28" s="31"/>
      <c r="B28" s="32" t="s">
        <v>290</v>
      </c>
      <c r="C28" s="33"/>
      <c r="D28" s="33">
        <v>27.49</v>
      </c>
      <c r="E28" s="33">
        <v>15.37</v>
      </c>
      <c r="F28" s="33">
        <v>18.920000000000002</v>
      </c>
      <c r="G28" s="33">
        <v>15.03</v>
      </c>
      <c r="H28" s="33">
        <v>91.74</v>
      </c>
      <c r="I28" s="33">
        <v>630.27</v>
      </c>
      <c r="J28" s="33">
        <v>3</v>
      </c>
      <c r="K28" s="33">
        <v>8.19</v>
      </c>
      <c r="L28" s="33">
        <v>0</v>
      </c>
      <c r="M28" s="33">
        <v>0</v>
      </c>
      <c r="N28" s="33">
        <v>24.8</v>
      </c>
      <c r="O28" s="33">
        <v>55.65</v>
      </c>
      <c r="P28" s="33">
        <v>11.29</v>
      </c>
      <c r="Q28" s="33">
        <v>0</v>
      </c>
      <c r="R28" s="33">
        <v>0</v>
      </c>
      <c r="S28" s="33">
        <v>1.67</v>
      </c>
      <c r="T28" s="33">
        <v>7.83</v>
      </c>
      <c r="U28" s="33">
        <v>1071.8399999999999</v>
      </c>
      <c r="V28" s="33">
        <v>1527.8</v>
      </c>
      <c r="W28" s="33">
        <v>114.05</v>
      </c>
      <c r="X28" s="33">
        <v>121.62</v>
      </c>
      <c r="Y28" s="33">
        <v>393.42</v>
      </c>
      <c r="Z28" s="33">
        <v>6.24</v>
      </c>
      <c r="AA28" s="33">
        <v>38.25</v>
      </c>
      <c r="AB28" s="33">
        <v>6384.96</v>
      </c>
      <c r="AC28" s="33">
        <v>1323.58</v>
      </c>
      <c r="AD28" s="33">
        <v>8.1199999999999992</v>
      </c>
      <c r="AE28" s="33">
        <v>0.46</v>
      </c>
      <c r="AF28" s="33">
        <v>0.34</v>
      </c>
      <c r="AG28" s="33">
        <v>6.34</v>
      </c>
      <c r="AH28" s="33">
        <v>12.07</v>
      </c>
      <c r="AI28" s="33">
        <v>38.49</v>
      </c>
      <c r="AJ28" s="34">
        <v>0</v>
      </c>
      <c r="AK28" s="34">
        <v>1371.15</v>
      </c>
      <c r="AL28" s="34">
        <v>1127.98</v>
      </c>
      <c r="AM28" s="34">
        <v>1946.38</v>
      </c>
      <c r="AN28" s="34">
        <v>1916.59</v>
      </c>
      <c r="AO28" s="34">
        <v>544.03</v>
      </c>
      <c r="AP28" s="34">
        <v>1190.6400000000001</v>
      </c>
      <c r="AQ28" s="34">
        <v>293.20999999999998</v>
      </c>
      <c r="AR28" s="34">
        <v>519.9</v>
      </c>
      <c r="AS28" s="34">
        <v>502.87</v>
      </c>
      <c r="AT28" s="34">
        <v>758.06</v>
      </c>
      <c r="AU28" s="34">
        <v>934.25</v>
      </c>
      <c r="AV28" s="34">
        <v>837.66</v>
      </c>
      <c r="AW28" s="34">
        <v>454.83</v>
      </c>
      <c r="AX28" s="34">
        <v>2491.9</v>
      </c>
      <c r="AY28" s="34">
        <v>0.84</v>
      </c>
      <c r="AZ28" s="34">
        <v>693.08</v>
      </c>
      <c r="BA28" s="34">
        <v>500.41</v>
      </c>
      <c r="BB28" s="34">
        <v>327.97</v>
      </c>
      <c r="BC28" s="34">
        <v>195.56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0.97</v>
      </c>
      <c r="BL28" s="34">
        <v>0</v>
      </c>
      <c r="BM28" s="34">
        <v>0.5</v>
      </c>
      <c r="BN28" s="34">
        <v>0.04</v>
      </c>
      <c r="BO28" s="34">
        <v>0.08</v>
      </c>
      <c r="BP28" s="34">
        <v>0</v>
      </c>
      <c r="BQ28" s="34">
        <v>0</v>
      </c>
      <c r="BR28" s="34">
        <v>0.01</v>
      </c>
      <c r="BS28" s="34">
        <v>3.18</v>
      </c>
      <c r="BT28" s="34">
        <v>0</v>
      </c>
      <c r="BU28" s="34">
        <v>0</v>
      </c>
      <c r="BV28" s="34">
        <v>8.06</v>
      </c>
      <c r="BW28" s="34">
        <v>0.04</v>
      </c>
      <c r="BX28" s="34">
        <v>0</v>
      </c>
      <c r="BY28" s="34">
        <v>0</v>
      </c>
      <c r="BZ28" s="34">
        <v>0</v>
      </c>
      <c r="CA28" s="34">
        <v>0</v>
      </c>
      <c r="CB28" s="34">
        <v>830.93</v>
      </c>
      <c r="CC28" s="25"/>
      <c r="CD28" s="25">
        <f>$I$28/$I$36*100</f>
        <v>46.686666666666667</v>
      </c>
      <c r="CE28" s="34">
        <v>1102.4100000000001</v>
      </c>
      <c r="CF28" s="34"/>
      <c r="CG28" s="34">
        <v>129.54</v>
      </c>
      <c r="CH28" s="34">
        <v>49.49</v>
      </c>
      <c r="CI28" s="34">
        <v>89.51</v>
      </c>
      <c r="CJ28" s="34">
        <v>7927.08</v>
      </c>
      <c r="CK28" s="34">
        <v>3075.36</v>
      </c>
      <c r="CL28" s="34">
        <v>5501.22</v>
      </c>
      <c r="CM28" s="34">
        <v>116.62</v>
      </c>
      <c r="CN28" s="34">
        <v>90.74</v>
      </c>
      <c r="CO28" s="34">
        <v>103.8</v>
      </c>
      <c r="CP28" s="34">
        <v>6.8</v>
      </c>
      <c r="CQ28" s="34">
        <v>1.7</v>
      </c>
    </row>
    <row r="29" spans="1:96" x14ac:dyDescent="0.25">
      <c r="A29" s="21"/>
      <c r="B29" s="22" t="s">
        <v>291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2850</v>
      </c>
      <c r="CK30" s="20">
        <v>1098</v>
      </c>
      <c r="CL30" s="20">
        <v>1974</v>
      </c>
      <c r="CM30" s="20">
        <v>22.8</v>
      </c>
      <c r="CN30" s="20">
        <v>22.8</v>
      </c>
      <c r="CO30" s="20">
        <v>22.8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"200"</f>
        <v>200</v>
      </c>
      <c r="D31" s="23">
        <v>0.08</v>
      </c>
      <c r="E31" s="23">
        <v>0</v>
      </c>
      <c r="F31" s="23">
        <v>0.02</v>
      </c>
      <c r="G31" s="23">
        <v>0.02</v>
      </c>
      <c r="H31" s="23">
        <v>4.95</v>
      </c>
      <c r="I31" s="23">
        <v>19.219472</v>
      </c>
      <c r="J31" s="23">
        <v>0</v>
      </c>
      <c r="K31" s="23">
        <v>0</v>
      </c>
      <c r="L31" s="23">
        <v>0</v>
      </c>
      <c r="M31" s="23">
        <v>0</v>
      </c>
      <c r="N31" s="23">
        <v>4.91</v>
      </c>
      <c r="O31" s="23">
        <v>0</v>
      </c>
      <c r="P31" s="23">
        <v>0.04</v>
      </c>
      <c r="Q31" s="23">
        <v>0</v>
      </c>
      <c r="R31" s="23">
        <v>0</v>
      </c>
      <c r="S31" s="23">
        <v>0</v>
      </c>
      <c r="T31" s="23">
        <v>0.03</v>
      </c>
      <c r="U31" s="23">
        <v>0.05</v>
      </c>
      <c r="V31" s="23">
        <v>0.15</v>
      </c>
      <c r="W31" s="23">
        <v>0.15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200.04</v>
      </c>
      <c r="CC31" s="24"/>
      <c r="CD31" s="24"/>
      <c r="CE31" s="20">
        <v>0</v>
      </c>
      <c r="CF31" s="20"/>
      <c r="CG31" s="20">
        <v>3.08</v>
      </c>
      <c r="CH31" s="20">
        <v>3.08</v>
      </c>
      <c r="CI31" s="20">
        <v>3.08</v>
      </c>
      <c r="CJ31" s="20">
        <v>341.6</v>
      </c>
      <c r="CK31" s="20">
        <v>136.71</v>
      </c>
      <c r="CL31" s="20">
        <v>239.15</v>
      </c>
      <c r="CM31" s="20">
        <v>33.07</v>
      </c>
      <c r="CN31" s="20">
        <v>19.55</v>
      </c>
      <c r="CO31" s="20">
        <v>26.31</v>
      </c>
      <c r="CP31" s="20">
        <v>5</v>
      </c>
      <c r="CQ31" s="20">
        <v>0</v>
      </c>
      <c r="CR31" s="28"/>
    </row>
    <row r="32" spans="1:96" s="26" customFormat="1" x14ac:dyDescent="0.25">
      <c r="A32" s="21" t="str">
        <f>""</f>
        <v/>
      </c>
      <c r="B32" s="27" t="s">
        <v>100</v>
      </c>
      <c r="C32" s="23" t="str">
        <f>"20"</f>
        <v>20</v>
      </c>
      <c r="D32" s="23">
        <v>0.1</v>
      </c>
      <c r="E32" s="23">
        <v>0</v>
      </c>
      <c r="F32" s="23">
        <v>0</v>
      </c>
      <c r="G32" s="23">
        <v>0</v>
      </c>
      <c r="H32" s="23">
        <v>14.52</v>
      </c>
      <c r="I32" s="23">
        <v>55.575999999999993</v>
      </c>
      <c r="J32" s="23">
        <v>0</v>
      </c>
      <c r="K32" s="23">
        <v>0</v>
      </c>
      <c r="L32" s="23">
        <v>0</v>
      </c>
      <c r="M32" s="23">
        <v>0</v>
      </c>
      <c r="N32" s="23">
        <v>14.32</v>
      </c>
      <c r="O32" s="23">
        <v>0</v>
      </c>
      <c r="P32" s="23">
        <v>0.2</v>
      </c>
      <c r="Q32" s="23">
        <v>0</v>
      </c>
      <c r="R32" s="23">
        <v>0</v>
      </c>
      <c r="S32" s="23">
        <v>0.12</v>
      </c>
      <c r="T32" s="23">
        <v>0.08</v>
      </c>
      <c r="U32" s="23">
        <v>0.4</v>
      </c>
      <c r="V32" s="23">
        <v>30.4</v>
      </c>
      <c r="W32" s="23">
        <v>2.4</v>
      </c>
      <c r="X32" s="23">
        <v>1.8</v>
      </c>
      <c r="Y32" s="23">
        <v>3.6</v>
      </c>
      <c r="Z32" s="23">
        <v>0.08</v>
      </c>
      <c r="AA32" s="23">
        <v>0</v>
      </c>
      <c r="AB32" s="23">
        <v>60</v>
      </c>
      <c r="AC32" s="23">
        <v>10</v>
      </c>
      <c r="AD32" s="23">
        <v>0.16</v>
      </c>
      <c r="AE32" s="23">
        <v>0</v>
      </c>
      <c r="AF32" s="23">
        <v>0</v>
      </c>
      <c r="AG32" s="23">
        <v>0.04</v>
      </c>
      <c r="AH32" s="23">
        <v>0.06</v>
      </c>
      <c r="AI32" s="23">
        <v>0.48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5.18</v>
      </c>
      <c r="CC32" s="24"/>
      <c r="CD32" s="24"/>
      <c r="CE32" s="20">
        <v>10</v>
      </c>
      <c r="CF32" s="20"/>
      <c r="CG32" s="20">
        <v>1.8</v>
      </c>
      <c r="CH32" s="20">
        <v>1.8</v>
      </c>
      <c r="CI32" s="20">
        <v>1.8</v>
      </c>
      <c r="CJ32" s="20">
        <v>180</v>
      </c>
      <c r="CK32" s="20">
        <v>73.8</v>
      </c>
      <c r="CL32" s="20">
        <v>126.9</v>
      </c>
      <c r="CM32" s="20">
        <v>1.8</v>
      </c>
      <c r="CN32" s="20">
        <v>1.8</v>
      </c>
      <c r="CO32" s="20">
        <v>1.8</v>
      </c>
      <c r="CP32" s="20">
        <v>0</v>
      </c>
      <c r="CQ32" s="20">
        <v>0</v>
      </c>
      <c r="CR32" s="28"/>
    </row>
    <row r="33" spans="1:96" s="20" customFormat="1" ht="78.75" x14ac:dyDescent="0.25">
      <c r="A33" s="21" t="str">
        <f>"5/4"</f>
        <v>5/4</v>
      </c>
      <c r="B33" s="27" t="s">
        <v>292</v>
      </c>
      <c r="C33" s="23" t="str">
        <f>"200"</f>
        <v>200</v>
      </c>
      <c r="D33" s="23">
        <v>3.23</v>
      </c>
      <c r="E33" s="23">
        <v>0</v>
      </c>
      <c r="F33" s="23">
        <v>4.2300000000000004</v>
      </c>
      <c r="G33" s="23">
        <v>4.2300000000000004</v>
      </c>
      <c r="H33" s="23">
        <v>27.31</v>
      </c>
      <c r="I33" s="23">
        <v>159.04408799999999</v>
      </c>
      <c r="J33" s="23">
        <v>0.56000000000000005</v>
      </c>
      <c r="K33" s="23">
        <v>2.6</v>
      </c>
      <c r="L33" s="23">
        <v>0</v>
      </c>
      <c r="M33" s="23">
        <v>0</v>
      </c>
      <c r="N33" s="23">
        <v>5.39</v>
      </c>
      <c r="O33" s="23">
        <v>20.82</v>
      </c>
      <c r="P33" s="23">
        <v>1.0900000000000001</v>
      </c>
      <c r="Q33" s="23">
        <v>0</v>
      </c>
      <c r="R33" s="23">
        <v>0</v>
      </c>
      <c r="S33" s="23">
        <v>0</v>
      </c>
      <c r="T33" s="23">
        <v>0.66</v>
      </c>
      <c r="U33" s="23">
        <v>192.61</v>
      </c>
      <c r="V33" s="23">
        <v>41.38</v>
      </c>
      <c r="W33" s="23">
        <v>8.14</v>
      </c>
      <c r="X33" s="23">
        <v>5.58</v>
      </c>
      <c r="Y33" s="23">
        <v>25.72</v>
      </c>
      <c r="Z33" s="23">
        <v>0.34</v>
      </c>
      <c r="AA33" s="23">
        <v>0</v>
      </c>
      <c r="AB33" s="23">
        <v>0</v>
      </c>
      <c r="AC33" s="23">
        <v>0</v>
      </c>
      <c r="AD33" s="23">
        <v>2.2400000000000002</v>
      </c>
      <c r="AE33" s="23">
        <v>0.04</v>
      </c>
      <c r="AF33" s="23">
        <v>0.01</v>
      </c>
      <c r="AG33" s="23">
        <v>0.33</v>
      </c>
      <c r="AH33" s="23">
        <v>0.96</v>
      </c>
      <c r="AI33" s="23">
        <v>0</v>
      </c>
      <c r="AJ33" s="20">
        <v>0</v>
      </c>
      <c r="AK33" s="20">
        <v>153.66</v>
      </c>
      <c r="AL33" s="20">
        <v>141.12</v>
      </c>
      <c r="AM33" s="20">
        <v>254.02</v>
      </c>
      <c r="AN33" s="20">
        <v>79.97</v>
      </c>
      <c r="AO33" s="20">
        <v>48.61</v>
      </c>
      <c r="AP33" s="20">
        <v>98.78</v>
      </c>
      <c r="AQ33" s="20">
        <v>34.5</v>
      </c>
      <c r="AR33" s="20">
        <v>169.34</v>
      </c>
      <c r="AS33" s="20">
        <v>106.62</v>
      </c>
      <c r="AT33" s="20">
        <v>147.38999999999999</v>
      </c>
      <c r="AU33" s="20">
        <v>119.17</v>
      </c>
      <c r="AV33" s="20">
        <v>65.86</v>
      </c>
      <c r="AW33" s="20">
        <v>114.46</v>
      </c>
      <c r="AX33" s="20">
        <v>1003.52</v>
      </c>
      <c r="AY33" s="20">
        <v>0</v>
      </c>
      <c r="AZ33" s="20">
        <v>326.14</v>
      </c>
      <c r="BA33" s="20">
        <v>166.21</v>
      </c>
      <c r="BB33" s="20">
        <v>84.67</v>
      </c>
      <c r="BC33" s="20">
        <v>68.989999999999995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0.24</v>
      </c>
      <c r="BL33" s="20">
        <v>0</v>
      </c>
      <c r="BM33" s="20">
        <v>0.16</v>
      </c>
      <c r="BN33" s="20">
        <v>0.01</v>
      </c>
      <c r="BO33" s="20">
        <v>0.03</v>
      </c>
      <c r="BP33" s="20">
        <v>0</v>
      </c>
      <c r="BQ33" s="20">
        <v>0</v>
      </c>
      <c r="BR33" s="20">
        <v>0</v>
      </c>
      <c r="BS33" s="20">
        <v>0.93</v>
      </c>
      <c r="BT33" s="20">
        <v>0</v>
      </c>
      <c r="BU33" s="20">
        <v>0</v>
      </c>
      <c r="BV33" s="20">
        <v>2.31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188.49</v>
      </c>
      <c r="CC33" s="24"/>
      <c r="CD33" s="24"/>
      <c r="CE33" s="20">
        <v>0</v>
      </c>
      <c r="CG33" s="20">
        <v>20.81</v>
      </c>
      <c r="CH33" s="20">
        <v>10.25</v>
      </c>
      <c r="CI33" s="20">
        <v>15.53</v>
      </c>
      <c r="CJ33" s="20">
        <v>1125.8900000000001</v>
      </c>
      <c r="CK33" s="20">
        <v>538.36</v>
      </c>
      <c r="CL33" s="20">
        <v>832.12</v>
      </c>
      <c r="CM33" s="20">
        <v>26.15</v>
      </c>
      <c r="CN33" s="20">
        <v>16.100000000000001</v>
      </c>
      <c r="CO33" s="20">
        <v>21.12</v>
      </c>
      <c r="CP33" s="20">
        <v>5</v>
      </c>
      <c r="CQ33" s="20">
        <v>0.5</v>
      </c>
      <c r="CR33" s="29"/>
    </row>
    <row r="34" spans="1:96" s="30" customFormat="1" ht="31.5" x14ac:dyDescent="0.25">
      <c r="A34" s="31"/>
      <c r="B34" s="32" t="s">
        <v>293</v>
      </c>
      <c r="C34" s="33"/>
      <c r="D34" s="33">
        <v>4.7300000000000004</v>
      </c>
      <c r="E34" s="33">
        <v>0</v>
      </c>
      <c r="F34" s="33">
        <v>4.38</v>
      </c>
      <c r="G34" s="33">
        <v>4.38</v>
      </c>
      <c r="H34" s="33">
        <v>56.16</v>
      </c>
      <c r="I34" s="33">
        <v>278.62</v>
      </c>
      <c r="J34" s="33">
        <v>0.56000000000000005</v>
      </c>
      <c r="K34" s="33">
        <v>2.6</v>
      </c>
      <c r="L34" s="33">
        <v>0</v>
      </c>
      <c r="M34" s="33">
        <v>0</v>
      </c>
      <c r="N34" s="33">
        <v>24.84</v>
      </c>
      <c r="O34" s="33">
        <v>29.94</v>
      </c>
      <c r="P34" s="33">
        <v>1.38</v>
      </c>
      <c r="Q34" s="33">
        <v>0</v>
      </c>
      <c r="R34" s="33">
        <v>0</v>
      </c>
      <c r="S34" s="33">
        <v>0.12</v>
      </c>
      <c r="T34" s="33">
        <v>1.1299999999999999</v>
      </c>
      <c r="U34" s="33">
        <v>193.06</v>
      </c>
      <c r="V34" s="33">
        <v>71.930000000000007</v>
      </c>
      <c r="W34" s="33">
        <v>10.68</v>
      </c>
      <c r="X34" s="33">
        <v>7.38</v>
      </c>
      <c r="Y34" s="33">
        <v>29.32</v>
      </c>
      <c r="Z34" s="33">
        <v>0.43</v>
      </c>
      <c r="AA34" s="33">
        <v>0</v>
      </c>
      <c r="AB34" s="33">
        <v>60</v>
      </c>
      <c r="AC34" s="33">
        <v>10</v>
      </c>
      <c r="AD34" s="33">
        <v>2.4</v>
      </c>
      <c r="AE34" s="33">
        <v>0.04</v>
      </c>
      <c r="AF34" s="33">
        <v>0.02</v>
      </c>
      <c r="AG34" s="33">
        <v>0.37</v>
      </c>
      <c r="AH34" s="33">
        <v>1.02</v>
      </c>
      <c r="AI34" s="33">
        <v>0.48</v>
      </c>
      <c r="AJ34" s="34">
        <v>0</v>
      </c>
      <c r="AK34" s="34">
        <v>217.52</v>
      </c>
      <c r="AL34" s="34">
        <v>207.59</v>
      </c>
      <c r="AM34" s="34">
        <v>355.81</v>
      </c>
      <c r="AN34" s="34">
        <v>113.72</v>
      </c>
      <c r="AO34" s="34">
        <v>68.62</v>
      </c>
      <c r="AP34" s="34">
        <v>138.80000000000001</v>
      </c>
      <c r="AQ34" s="34">
        <v>49.63</v>
      </c>
      <c r="AR34" s="34">
        <v>241.73</v>
      </c>
      <c r="AS34" s="34">
        <v>151.52000000000001</v>
      </c>
      <c r="AT34" s="34">
        <v>210.03</v>
      </c>
      <c r="AU34" s="34">
        <v>170.85</v>
      </c>
      <c r="AV34" s="34">
        <v>93</v>
      </c>
      <c r="AW34" s="34">
        <v>162.49</v>
      </c>
      <c r="AX34" s="34">
        <v>1405.11</v>
      </c>
      <c r="AY34" s="34">
        <v>0</v>
      </c>
      <c r="AZ34" s="34">
        <v>456.99</v>
      </c>
      <c r="BA34" s="34">
        <v>223.11</v>
      </c>
      <c r="BB34" s="34">
        <v>122.43</v>
      </c>
      <c r="BC34" s="34">
        <v>98.92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0.26</v>
      </c>
      <c r="BL34" s="34">
        <v>0</v>
      </c>
      <c r="BM34" s="34">
        <v>0.16</v>
      </c>
      <c r="BN34" s="34">
        <v>0.01</v>
      </c>
      <c r="BO34" s="34">
        <v>0.03</v>
      </c>
      <c r="BP34" s="34">
        <v>0</v>
      </c>
      <c r="BQ34" s="34">
        <v>0</v>
      </c>
      <c r="BR34" s="34">
        <v>0</v>
      </c>
      <c r="BS34" s="34">
        <v>0.94</v>
      </c>
      <c r="BT34" s="34">
        <v>0</v>
      </c>
      <c r="BU34" s="34">
        <v>0</v>
      </c>
      <c r="BV34" s="34">
        <v>2.37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401.53</v>
      </c>
      <c r="CC34" s="25"/>
      <c r="CD34" s="25">
        <f>$I$34/$I$36*100</f>
        <v>20.63851851851852</v>
      </c>
      <c r="CE34" s="34">
        <v>10</v>
      </c>
      <c r="CF34" s="34"/>
      <c r="CG34" s="34">
        <v>25.7</v>
      </c>
      <c r="CH34" s="34">
        <v>15.14</v>
      </c>
      <c r="CI34" s="34">
        <v>20.420000000000002</v>
      </c>
      <c r="CJ34" s="34">
        <v>4497.49</v>
      </c>
      <c r="CK34" s="34">
        <v>1846.87</v>
      </c>
      <c r="CL34" s="34">
        <v>3172.18</v>
      </c>
      <c r="CM34" s="34">
        <v>83.82</v>
      </c>
      <c r="CN34" s="34">
        <v>60.25</v>
      </c>
      <c r="CO34" s="34">
        <v>72.03</v>
      </c>
      <c r="CP34" s="34">
        <v>10</v>
      </c>
      <c r="CQ34" s="34">
        <v>0.5</v>
      </c>
    </row>
    <row r="35" spans="1:96" s="30" customFormat="1" x14ac:dyDescent="0.25">
      <c r="A35" s="31"/>
      <c r="B35" s="32" t="s">
        <v>117</v>
      </c>
      <c r="C35" s="33"/>
      <c r="D35" s="33">
        <v>43.54</v>
      </c>
      <c r="E35" s="33">
        <v>18.27</v>
      </c>
      <c r="F35" s="33">
        <v>39.090000000000003</v>
      </c>
      <c r="G35" s="33">
        <v>32.11</v>
      </c>
      <c r="H35" s="33">
        <v>221.68</v>
      </c>
      <c r="I35" s="33">
        <v>1385.37</v>
      </c>
      <c r="J35" s="33">
        <v>6.49</v>
      </c>
      <c r="K35" s="33">
        <v>18.28</v>
      </c>
      <c r="L35" s="33">
        <v>0</v>
      </c>
      <c r="M35" s="33">
        <v>0</v>
      </c>
      <c r="N35" s="33">
        <v>71.010000000000005</v>
      </c>
      <c r="O35" s="33">
        <v>131.97999999999999</v>
      </c>
      <c r="P35" s="33">
        <v>18.690000000000001</v>
      </c>
      <c r="Q35" s="33">
        <v>0</v>
      </c>
      <c r="R35" s="33">
        <v>0</v>
      </c>
      <c r="S35" s="33">
        <v>3.67</v>
      </c>
      <c r="T35" s="33">
        <v>13.2</v>
      </c>
      <c r="U35" s="33">
        <v>1518.34</v>
      </c>
      <c r="V35" s="33">
        <v>2731.61</v>
      </c>
      <c r="W35" s="33">
        <v>210.31</v>
      </c>
      <c r="X35" s="33">
        <v>192.28</v>
      </c>
      <c r="Y35" s="33">
        <v>610.54</v>
      </c>
      <c r="Z35" s="33">
        <v>9.35</v>
      </c>
      <c r="AA35" s="33">
        <v>98.5</v>
      </c>
      <c r="AB35" s="33">
        <v>8300.41</v>
      </c>
      <c r="AC35" s="33">
        <v>1762.03</v>
      </c>
      <c r="AD35" s="33">
        <v>16.579999999999998</v>
      </c>
      <c r="AE35" s="33">
        <v>0.76</v>
      </c>
      <c r="AF35" s="33">
        <v>0.6</v>
      </c>
      <c r="AG35" s="33">
        <v>8.8699999999999992</v>
      </c>
      <c r="AH35" s="33">
        <v>18.54</v>
      </c>
      <c r="AI35" s="33">
        <v>81.349999999999994</v>
      </c>
      <c r="AJ35" s="34">
        <v>0</v>
      </c>
      <c r="AK35" s="34">
        <v>1974.96</v>
      </c>
      <c r="AL35" s="34">
        <v>1702.03</v>
      </c>
      <c r="AM35" s="34">
        <v>2907.84</v>
      </c>
      <c r="AN35" s="34">
        <v>2431.71</v>
      </c>
      <c r="AO35" s="34">
        <v>777.59</v>
      </c>
      <c r="AP35" s="34">
        <v>1645.82</v>
      </c>
      <c r="AQ35" s="34">
        <v>459.92</v>
      </c>
      <c r="AR35" s="34">
        <v>1159.83</v>
      </c>
      <c r="AS35" s="34">
        <v>1029.3800000000001</v>
      </c>
      <c r="AT35" s="34">
        <v>1566.77</v>
      </c>
      <c r="AU35" s="34">
        <v>1636.91</v>
      </c>
      <c r="AV35" s="34">
        <v>1100.44</v>
      </c>
      <c r="AW35" s="34">
        <v>903.83</v>
      </c>
      <c r="AX35" s="34">
        <v>5732.92</v>
      </c>
      <c r="AY35" s="34">
        <v>4.8099999999999996</v>
      </c>
      <c r="AZ35" s="34">
        <v>1622.13</v>
      </c>
      <c r="BA35" s="34">
        <v>1134.58</v>
      </c>
      <c r="BB35" s="34">
        <v>697.36</v>
      </c>
      <c r="BC35" s="34">
        <v>452.88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0.01</v>
      </c>
      <c r="BJ35" s="34">
        <v>0</v>
      </c>
      <c r="BK35" s="34">
        <v>2.08</v>
      </c>
      <c r="BL35" s="34">
        <v>0</v>
      </c>
      <c r="BM35" s="34">
        <v>1.1399999999999999</v>
      </c>
      <c r="BN35" s="34">
        <v>0.09</v>
      </c>
      <c r="BO35" s="34">
        <v>0.18</v>
      </c>
      <c r="BP35" s="34">
        <v>0</v>
      </c>
      <c r="BQ35" s="34">
        <v>0</v>
      </c>
      <c r="BR35" s="34">
        <v>0.03</v>
      </c>
      <c r="BS35" s="34">
        <v>7.05</v>
      </c>
      <c r="BT35" s="34">
        <v>0</v>
      </c>
      <c r="BU35" s="34">
        <v>0</v>
      </c>
      <c r="BV35" s="34">
        <v>17.43</v>
      </c>
      <c r="BW35" s="34">
        <v>0.06</v>
      </c>
      <c r="BX35" s="34">
        <v>0</v>
      </c>
      <c r="BY35" s="34">
        <v>0</v>
      </c>
      <c r="BZ35" s="34">
        <v>0</v>
      </c>
      <c r="CA35" s="34">
        <v>0</v>
      </c>
      <c r="CB35" s="34">
        <v>1768.06</v>
      </c>
      <c r="CC35" s="25"/>
      <c r="CD35" s="25"/>
      <c r="CE35" s="34">
        <v>1481.91</v>
      </c>
      <c r="CF35" s="34"/>
      <c r="CG35" s="34">
        <v>243.16</v>
      </c>
      <c r="CH35" s="34">
        <v>112.61</v>
      </c>
      <c r="CI35" s="34">
        <v>177.88</v>
      </c>
      <c r="CJ35" s="34">
        <v>19887.25</v>
      </c>
      <c r="CK35" s="34">
        <v>7875.41</v>
      </c>
      <c r="CL35" s="34">
        <v>13881.33</v>
      </c>
      <c r="CM35" s="34">
        <v>344.96</v>
      </c>
      <c r="CN35" s="34">
        <v>266.33999999999997</v>
      </c>
      <c r="CO35" s="34">
        <v>306.87</v>
      </c>
      <c r="CP35" s="34">
        <v>25.43</v>
      </c>
      <c r="CQ35" s="34">
        <v>2.72</v>
      </c>
    </row>
    <row r="36" spans="1:96" ht="47.25" x14ac:dyDescent="0.25">
      <c r="A36" s="21"/>
      <c r="B36" s="27" t="s">
        <v>175</v>
      </c>
      <c r="C36" s="23"/>
      <c r="D36" s="23">
        <v>40.5</v>
      </c>
      <c r="E36" s="23">
        <v>0</v>
      </c>
      <c r="F36" s="23">
        <v>45</v>
      </c>
      <c r="G36" s="23">
        <v>0</v>
      </c>
      <c r="H36" s="23">
        <v>195.75</v>
      </c>
      <c r="I36" s="23">
        <v>1350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375</v>
      </c>
      <c r="AD36" s="23">
        <v>0</v>
      </c>
      <c r="AE36" s="23">
        <v>0.67500000000000004</v>
      </c>
      <c r="AF36" s="23">
        <v>0.75</v>
      </c>
      <c r="AG36" s="23"/>
      <c r="AH36" s="23"/>
      <c r="AI36" s="23">
        <v>37.5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v>0</v>
      </c>
      <c r="CJ36" s="20"/>
      <c r="CK36" s="20"/>
      <c r="CL36" s="20">
        <v>0</v>
      </c>
      <c r="CM36" s="20"/>
      <c r="CN36" s="20"/>
      <c r="CO36" s="20">
        <v>0</v>
      </c>
      <c r="CP36" s="20"/>
      <c r="CQ36" s="20"/>
    </row>
    <row r="37" spans="1:96" x14ac:dyDescent="0.25">
      <c r="A37" s="21"/>
      <c r="B37" s="27" t="s">
        <v>119</v>
      </c>
      <c r="C37" s="23"/>
      <c r="D37" s="23">
        <f t="shared" ref="D37:I37" si="0">D35-D36</f>
        <v>3.0399999999999991</v>
      </c>
      <c r="E37" s="23">
        <f t="shared" si="0"/>
        <v>18.27</v>
      </c>
      <c r="F37" s="23">
        <f t="shared" si="0"/>
        <v>-5.9099999999999966</v>
      </c>
      <c r="G37" s="23">
        <f t="shared" si="0"/>
        <v>32.11</v>
      </c>
      <c r="H37" s="23">
        <f t="shared" si="0"/>
        <v>25.930000000000007</v>
      </c>
      <c r="I37" s="23">
        <f t="shared" si="0"/>
        <v>35.369999999999891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f t="shared" ref="V37:AF37" si="1">V35-V36</f>
        <v>2731.61</v>
      </c>
      <c r="W37" s="23">
        <f t="shared" si="1"/>
        <v>210.31</v>
      </c>
      <c r="X37" s="23">
        <f t="shared" si="1"/>
        <v>192.28</v>
      </c>
      <c r="Y37" s="23">
        <f t="shared" si="1"/>
        <v>610.54</v>
      </c>
      <c r="Z37" s="23">
        <f t="shared" si="1"/>
        <v>9.35</v>
      </c>
      <c r="AA37" s="23">
        <f t="shared" si="1"/>
        <v>98.5</v>
      </c>
      <c r="AB37" s="23">
        <f t="shared" si="1"/>
        <v>8300.41</v>
      </c>
      <c r="AC37" s="23">
        <f t="shared" si="1"/>
        <v>1387.03</v>
      </c>
      <c r="AD37" s="23">
        <f t="shared" si="1"/>
        <v>16.579999999999998</v>
      </c>
      <c r="AE37" s="23">
        <f t="shared" si="1"/>
        <v>8.4999999999999964E-2</v>
      </c>
      <c r="AF37" s="23">
        <f t="shared" si="1"/>
        <v>-0.15000000000000002</v>
      </c>
      <c r="AG37" s="23"/>
      <c r="AH37" s="23"/>
      <c r="AI37" s="23">
        <f>AI35-AI36</f>
        <v>43.849999999999994</v>
      </c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>
        <f>CI35-CI36</f>
        <v>177.88</v>
      </c>
      <c r="CJ37" s="20"/>
      <c r="CK37" s="20"/>
      <c r="CL37" s="20">
        <f>CL35-CL36</f>
        <v>13881.33</v>
      </c>
      <c r="CM37" s="20"/>
      <c r="CN37" s="20"/>
      <c r="CO37" s="20">
        <f>CO35-CO36</f>
        <v>306.87</v>
      </c>
      <c r="CP37" s="20"/>
      <c r="CQ37" s="20"/>
    </row>
    <row r="38" spans="1:96" ht="31.5" x14ac:dyDescent="0.25">
      <c r="A38" s="21"/>
      <c r="B38" s="27" t="s">
        <v>120</v>
      </c>
      <c r="C38" s="23"/>
      <c r="D38" s="23">
        <v>13</v>
      </c>
      <c r="E38" s="23"/>
      <c r="F38" s="23">
        <v>26</v>
      </c>
      <c r="G38" s="23"/>
      <c r="H38" s="23">
        <v>61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4"/>
      <c r="CD38" s="24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ageMargins left="0.59055118110236227" right="0.39370078740157483" top="0.78740157480314965" bottom="0.78740157480314965" header="0.31496062992125984" footer="0.31496062992125984"/>
  <pageSetup paperSize="9" scale="82" orientation="portrait" horizontalDpi="300" vertic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122</v>
      </c>
      <c r="D4" s="48" t="s">
        <v>97</v>
      </c>
      <c r="E4" s="49">
        <v>20</v>
      </c>
      <c r="F4" s="50"/>
      <c r="G4" s="49">
        <v>44.780199999999994</v>
      </c>
      <c r="H4" s="49">
        <v>1.32</v>
      </c>
      <c r="I4" s="49">
        <v>0.13</v>
      </c>
      <c r="J4" s="51">
        <v>9.3800000000000008</v>
      </c>
    </row>
    <row r="5" spans="1:10" x14ac:dyDescent="0.25">
      <c r="A5" s="52"/>
      <c r="B5" s="53"/>
      <c r="C5" s="54" t="s">
        <v>136</v>
      </c>
      <c r="D5" s="55" t="s">
        <v>98</v>
      </c>
      <c r="E5" s="56">
        <v>200</v>
      </c>
      <c r="F5" s="57"/>
      <c r="G5" s="56">
        <v>20.530314146341464</v>
      </c>
      <c r="H5" s="56">
        <v>0.12</v>
      </c>
      <c r="I5" s="56">
        <v>0.02</v>
      </c>
      <c r="J5" s="58">
        <v>5.0599999999999996</v>
      </c>
    </row>
    <row r="6" spans="1:10" x14ac:dyDescent="0.25">
      <c r="A6" s="52"/>
      <c r="B6" s="59" t="s">
        <v>137</v>
      </c>
      <c r="C6" s="54" t="s">
        <v>294</v>
      </c>
      <c r="D6" s="55" t="s">
        <v>281</v>
      </c>
      <c r="E6" s="56">
        <v>200</v>
      </c>
      <c r="F6" s="57"/>
      <c r="G6" s="56">
        <v>247.03734447199997</v>
      </c>
      <c r="H6" s="56">
        <v>6.53</v>
      </c>
      <c r="I6" s="56">
        <v>10.83</v>
      </c>
      <c r="J6" s="58">
        <v>31.69</v>
      </c>
    </row>
    <row r="7" spans="1:10" x14ac:dyDescent="0.25">
      <c r="A7" s="52"/>
      <c r="B7" s="59" t="s">
        <v>139</v>
      </c>
      <c r="C7" s="54" t="s">
        <v>295</v>
      </c>
      <c r="D7" s="55" t="s">
        <v>282</v>
      </c>
      <c r="E7" s="56">
        <v>30</v>
      </c>
      <c r="F7" s="57"/>
      <c r="G7" s="56">
        <v>24.492195791699999</v>
      </c>
      <c r="H7" s="56">
        <v>0.22</v>
      </c>
      <c r="I7" s="56">
        <v>1.91</v>
      </c>
      <c r="J7" s="58">
        <v>1.71</v>
      </c>
    </row>
    <row r="8" spans="1:10" x14ac:dyDescent="0.25">
      <c r="A8" s="52"/>
      <c r="B8" s="59" t="s">
        <v>140</v>
      </c>
      <c r="C8" s="54" t="s">
        <v>189</v>
      </c>
      <c r="D8" s="55" t="s">
        <v>187</v>
      </c>
      <c r="E8" s="56">
        <v>30</v>
      </c>
      <c r="F8" s="57"/>
      <c r="G8" s="56">
        <v>99.037692840000005</v>
      </c>
      <c r="H8" s="56">
        <v>2.33</v>
      </c>
      <c r="I8" s="56">
        <v>2.7</v>
      </c>
      <c r="J8" s="58">
        <v>16.53</v>
      </c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122</v>
      </c>
      <c r="D14" s="70" t="s">
        <v>97</v>
      </c>
      <c r="E14" s="71">
        <v>20</v>
      </c>
      <c r="F14" s="72"/>
      <c r="G14" s="71">
        <v>44.780199999999994</v>
      </c>
      <c r="H14" s="71">
        <v>1.32</v>
      </c>
      <c r="I14" s="71">
        <v>0.13</v>
      </c>
      <c r="J14" s="73">
        <v>9.3800000000000008</v>
      </c>
    </row>
    <row r="15" spans="1:10" x14ac:dyDescent="0.25">
      <c r="A15" s="52"/>
      <c r="B15" s="59" t="s">
        <v>143</v>
      </c>
      <c r="C15" s="54" t="s">
        <v>122</v>
      </c>
      <c r="D15" s="55" t="s">
        <v>106</v>
      </c>
      <c r="E15" s="56">
        <v>30</v>
      </c>
      <c r="F15" s="57"/>
      <c r="G15" s="56">
        <v>58.013999999999996</v>
      </c>
      <c r="H15" s="56">
        <v>1.98</v>
      </c>
      <c r="I15" s="56">
        <v>0.36</v>
      </c>
      <c r="J15" s="58">
        <v>12.51</v>
      </c>
    </row>
    <row r="16" spans="1:10" x14ac:dyDescent="0.25">
      <c r="A16" s="52"/>
      <c r="B16" s="59" t="s">
        <v>144</v>
      </c>
      <c r="C16" s="54" t="s">
        <v>210</v>
      </c>
      <c r="D16" s="55" t="s">
        <v>202</v>
      </c>
      <c r="E16" s="56">
        <v>200</v>
      </c>
      <c r="F16" s="57"/>
      <c r="G16" s="56">
        <v>121.01780599999999</v>
      </c>
      <c r="H16" s="56">
        <v>2.69</v>
      </c>
      <c r="I16" s="56">
        <v>4.3899999999999997</v>
      </c>
      <c r="J16" s="58">
        <v>18.28</v>
      </c>
    </row>
    <row r="17" spans="1:10" x14ac:dyDescent="0.25">
      <c r="A17" s="52"/>
      <c r="B17" s="59" t="s">
        <v>146</v>
      </c>
      <c r="C17" s="54" t="s">
        <v>296</v>
      </c>
      <c r="D17" s="55" t="s">
        <v>287</v>
      </c>
      <c r="E17" s="56">
        <v>200</v>
      </c>
      <c r="F17" s="57"/>
      <c r="G17" s="56">
        <v>147.288175</v>
      </c>
      <c r="H17" s="56">
        <v>3.78</v>
      </c>
      <c r="I17" s="56">
        <v>4.84</v>
      </c>
      <c r="J17" s="58">
        <v>23.85</v>
      </c>
    </row>
    <row r="18" spans="1:10" x14ac:dyDescent="0.25">
      <c r="A18" s="52"/>
      <c r="B18" s="59" t="s">
        <v>148</v>
      </c>
      <c r="C18" s="54" t="s">
        <v>229</v>
      </c>
      <c r="D18" s="55" t="s">
        <v>220</v>
      </c>
      <c r="E18" s="56">
        <v>100</v>
      </c>
      <c r="F18" s="57"/>
      <c r="G18" s="56">
        <v>142.17761999999999</v>
      </c>
      <c r="H18" s="56">
        <v>16.45</v>
      </c>
      <c r="I18" s="56">
        <v>5.28</v>
      </c>
      <c r="J18" s="58">
        <v>7.08</v>
      </c>
    </row>
    <row r="19" spans="1:10" x14ac:dyDescent="0.25">
      <c r="A19" s="52"/>
      <c r="B19" s="59" t="s">
        <v>150</v>
      </c>
      <c r="C19" s="54" t="s">
        <v>297</v>
      </c>
      <c r="D19" s="55" t="s">
        <v>288</v>
      </c>
      <c r="E19" s="56">
        <v>200</v>
      </c>
      <c r="F19" s="57"/>
      <c r="G19" s="56">
        <v>61.375960000000006</v>
      </c>
      <c r="H19" s="56">
        <v>0.35</v>
      </c>
      <c r="I19" s="56">
        <v>0.35</v>
      </c>
      <c r="J19" s="58">
        <v>15.05</v>
      </c>
    </row>
    <row r="20" spans="1:10" ht="30" x14ac:dyDescent="0.25">
      <c r="A20" s="52"/>
      <c r="B20" s="59" t="s">
        <v>152</v>
      </c>
      <c r="C20" s="54" t="s">
        <v>298</v>
      </c>
      <c r="D20" s="55" t="s">
        <v>289</v>
      </c>
      <c r="E20" s="56">
        <v>60</v>
      </c>
      <c r="F20" s="57"/>
      <c r="G20" s="56">
        <v>55.615097999999996</v>
      </c>
      <c r="H20" s="56">
        <v>0.92</v>
      </c>
      <c r="I20" s="56">
        <v>3.58</v>
      </c>
      <c r="J20" s="58">
        <v>5.59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47" t="s">
        <v>122</v>
      </c>
      <c r="D23" s="48" t="s">
        <v>97</v>
      </c>
      <c r="E23" s="49">
        <v>20</v>
      </c>
      <c r="F23" s="50"/>
      <c r="G23" s="49">
        <v>44.780199999999994</v>
      </c>
      <c r="H23" s="49">
        <v>1.32</v>
      </c>
      <c r="I23" s="49">
        <v>0.13</v>
      </c>
      <c r="J23" s="51">
        <v>9.3800000000000008</v>
      </c>
    </row>
    <row r="24" spans="1:10" x14ac:dyDescent="0.25">
      <c r="A24" s="52"/>
      <c r="B24" s="79" t="s">
        <v>148</v>
      </c>
      <c r="C24" s="54" t="s">
        <v>155</v>
      </c>
      <c r="D24" s="55" t="s">
        <v>114</v>
      </c>
      <c r="E24" s="56">
        <v>200</v>
      </c>
      <c r="F24" s="57"/>
      <c r="G24" s="56">
        <v>19.219472</v>
      </c>
      <c r="H24" s="56">
        <v>0.08</v>
      </c>
      <c r="I24" s="56">
        <v>0.02</v>
      </c>
      <c r="J24" s="58">
        <v>4.95</v>
      </c>
    </row>
    <row r="25" spans="1:10" x14ac:dyDescent="0.25">
      <c r="A25" s="52"/>
      <c r="B25" s="74"/>
      <c r="C25" s="80" t="s">
        <v>299</v>
      </c>
      <c r="D25" s="75" t="s">
        <v>100</v>
      </c>
      <c r="E25" s="76">
        <v>20</v>
      </c>
      <c r="F25" s="77"/>
      <c r="G25" s="76">
        <v>55.575999999999993</v>
      </c>
      <c r="H25" s="76">
        <v>0.1</v>
      </c>
      <c r="I25" s="76">
        <v>0</v>
      </c>
      <c r="J25" s="78">
        <v>14.52</v>
      </c>
    </row>
    <row r="26" spans="1:10" ht="30.75" thickBot="1" x14ac:dyDescent="0.3">
      <c r="A26" s="60"/>
      <c r="B26" s="61"/>
      <c r="C26" s="86" t="s">
        <v>300</v>
      </c>
      <c r="D26" s="62" t="s">
        <v>292</v>
      </c>
      <c r="E26" s="63">
        <v>200</v>
      </c>
      <c r="F26" s="64"/>
      <c r="G26" s="63">
        <v>159.04408799999999</v>
      </c>
      <c r="H26" s="63">
        <v>3.23</v>
      </c>
      <c r="I26" s="63">
        <v>4.2300000000000004</v>
      </c>
      <c r="J26" s="65">
        <v>27.31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45166.355497685188</v>
      </c>
    </row>
    <row r="2" spans="1:2" ht="12.75" customHeight="1" x14ac:dyDescent="0.2">
      <c r="A2" s="83" t="s">
        <v>161</v>
      </c>
      <c r="B2" s="84">
        <v>45176.443564814814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185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45175.543194444443</v>
      </c>
    </row>
    <row r="2" spans="1:2" ht="12.75" customHeight="1" x14ac:dyDescent="0.2">
      <c r="A2" s="83" t="s">
        <v>161</v>
      </c>
      <c r="B2" s="84">
        <v>45215.575254629628</v>
      </c>
    </row>
    <row r="3" spans="1:2" ht="12.75" customHeight="1" x14ac:dyDescent="0.2">
      <c r="A3" s="83" t="s">
        <v>162</v>
      </c>
      <c r="B3" s="83" t="s">
        <v>183</v>
      </c>
    </row>
    <row r="4" spans="1:2" ht="12.75" customHeight="1" x14ac:dyDescent="0.2">
      <c r="A4" s="83" t="s">
        <v>164</v>
      </c>
      <c r="B4" s="83" t="s">
        <v>184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301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pageSetUpPr fitToPage="1"/>
  </sheetPr>
  <dimension ref="A1:IU30"/>
  <sheetViews>
    <sheetView workbookViewId="0">
      <selection activeCell="A8" sqref="A8:CQ30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"6 сентября 2023 г."</f>
        <v>6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(31)'!B3&lt;&gt;"",'Dop (31)'!B3,"")</f>
        <v>Школа 1-4 кл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47.25" x14ac:dyDescent="0.25">
      <c r="A11" s="21" t="str">
        <f>"56/3"</f>
        <v>56/3</v>
      </c>
      <c r="B11" s="27" t="s">
        <v>281</v>
      </c>
      <c r="C11" s="23" t="str">
        <f>"190"</f>
        <v>190</v>
      </c>
      <c r="D11" s="23">
        <v>6.08</v>
      </c>
      <c r="E11" s="23">
        <v>2.36</v>
      </c>
      <c r="F11" s="23">
        <v>9.36</v>
      </c>
      <c r="G11" s="23">
        <v>7.21</v>
      </c>
      <c r="H11" s="23">
        <v>29.95</v>
      </c>
      <c r="I11" s="23">
        <v>225.1255512484</v>
      </c>
      <c r="J11" s="23">
        <v>1.58</v>
      </c>
      <c r="K11" s="23">
        <v>4.32</v>
      </c>
      <c r="L11" s="23">
        <v>0</v>
      </c>
      <c r="M11" s="23">
        <v>0</v>
      </c>
      <c r="N11" s="23">
        <v>4.28</v>
      </c>
      <c r="O11" s="23">
        <v>22.71</v>
      </c>
      <c r="P11" s="23">
        <v>2.96</v>
      </c>
      <c r="Q11" s="23">
        <v>0</v>
      </c>
      <c r="R11" s="23">
        <v>0</v>
      </c>
      <c r="S11" s="23">
        <v>0.43</v>
      </c>
      <c r="T11" s="23">
        <v>2.46</v>
      </c>
      <c r="U11" s="23">
        <v>35.200000000000003</v>
      </c>
      <c r="V11" s="23">
        <v>879.98</v>
      </c>
      <c r="W11" s="23">
        <v>34.75</v>
      </c>
      <c r="X11" s="23">
        <v>44.26</v>
      </c>
      <c r="Y11" s="23">
        <v>136.69999999999999</v>
      </c>
      <c r="Z11" s="23">
        <v>2.09</v>
      </c>
      <c r="AA11" s="23">
        <v>47.5</v>
      </c>
      <c r="AB11" s="23">
        <v>1424.86</v>
      </c>
      <c r="AC11" s="23">
        <v>334</v>
      </c>
      <c r="AD11" s="23">
        <v>3.31</v>
      </c>
      <c r="AE11" s="23">
        <v>0.15</v>
      </c>
      <c r="AF11" s="23">
        <v>0.17</v>
      </c>
      <c r="AG11" s="23">
        <v>1.63</v>
      </c>
      <c r="AH11" s="23">
        <v>4.1100000000000003</v>
      </c>
      <c r="AI11" s="23">
        <v>3.24</v>
      </c>
      <c r="AJ11" s="20">
        <v>0</v>
      </c>
      <c r="AK11" s="20">
        <v>190.65</v>
      </c>
      <c r="AL11" s="20">
        <v>181.67</v>
      </c>
      <c r="AM11" s="20">
        <v>289.44</v>
      </c>
      <c r="AN11" s="20">
        <v>271.95</v>
      </c>
      <c r="AO11" s="20">
        <v>96.61</v>
      </c>
      <c r="AP11" s="20">
        <v>183.68</v>
      </c>
      <c r="AQ11" s="20">
        <v>71.959999999999994</v>
      </c>
      <c r="AR11" s="20">
        <v>193.01</v>
      </c>
      <c r="AS11" s="20">
        <v>234.06</v>
      </c>
      <c r="AT11" s="20">
        <v>415.28</v>
      </c>
      <c r="AU11" s="20">
        <v>362.11</v>
      </c>
      <c r="AV11" s="20">
        <v>88.25</v>
      </c>
      <c r="AW11" s="20">
        <v>148.81</v>
      </c>
      <c r="AX11" s="20">
        <v>723.6</v>
      </c>
      <c r="AY11" s="20">
        <v>2.61</v>
      </c>
      <c r="AZ11" s="20">
        <v>127.12</v>
      </c>
      <c r="BA11" s="20">
        <v>221.64</v>
      </c>
      <c r="BB11" s="20">
        <v>140.4</v>
      </c>
      <c r="BC11" s="20">
        <v>77.56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0.52</v>
      </c>
      <c r="BL11" s="20">
        <v>0</v>
      </c>
      <c r="BM11" s="20">
        <v>0.28999999999999998</v>
      </c>
      <c r="BN11" s="20">
        <v>0.02</v>
      </c>
      <c r="BO11" s="20">
        <v>0.05</v>
      </c>
      <c r="BP11" s="20">
        <v>0</v>
      </c>
      <c r="BQ11" s="20">
        <v>0</v>
      </c>
      <c r="BR11" s="20">
        <v>0.01</v>
      </c>
      <c r="BS11" s="20">
        <v>1.81</v>
      </c>
      <c r="BT11" s="20">
        <v>0</v>
      </c>
      <c r="BU11" s="20">
        <v>0</v>
      </c>
      <c r="BV11" s="20">
        <v>3.99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181.6</v>
      </c>
      <c r="CC11" s="24"/>
      <c r="CD11" s="24"/>
      <c r="CE11" s="20">
        <v>284.98</v>
      </c>
      <c r="CF11" s="20"/>
      <c r="CG11" s="20">
        <v>15.16</v>
      </c>
      <c r="CH11" s="20">
        <v>14.44</v>
      </c>
      <c r="CI11" s="20">
        <v>14.8</v>
      </c>
      <c r="CJ11" s="20">
        <v>1612.55</v>
      </c>
      <c r="CK11" s="20">
        <v>1153</v>
      </c>
      <c r="CL11" s="20">
        <v>1382.78</v>
      </c>
      <c r="CM11" s="20">
        <v>35.29</v>
      </c>
      <c r="CN11" s="20">
        <v>7.14</v>
      </c>
      <c r="CO11" s="20">
        <v>21.22</v>
      </c>
      <c r="CP11" s="20">
        <v>0</v>
      </c>
      <c r="CQ11" s="20">
        <v>0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20.530314146341464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4.21</v>
      </c>
      <c r="CH13" s="20">
        <v>4.0599999999999996</v>
      </c>
      <c r="CI13" s="20">
        <v>4.13</v>
      </c>
      <c r="CJ13" s="20">
        <v>454.11</v>
      </c>
      <c r="CK13" s="20">
        <v>181.83</v>
      </c>
      <c r="CL13" s="20">
        <v>317.97000000000003</v>
      </c>
      <c r="CM13" s="20">
        <v>44.04</v>
      </c>
      <c r="CN13" s="20">
        <v>26.18</v>
      </c>
      <c r="CO13" s="20">
        <v>35.11</v>
      </c>
      <c r="CP13" s="20">
        <v>4.88</v>
      </c>
      <c r="CQ13" s="20">
        <v>0</v>
      </c>
      <c r="CR13" s="28"/>
    </row>
    <row r="14" spans="1:96" s="26" customFormat="1" x14ac:dyDescent="0.25">
      <c r="A14" s="21" t="str">
        <f>"-"</f>
        <v>-</v>
      </c>
      <c r="B14" s="27" t="s">
        <v>200</v>
      </c>
      <c r="C14" s="23" t="str">
        <f>"100"</f>
        <v>100</v>
      </c>
      <c r="D14" s="23">
        <v>0.8</v>
      </c>
      <c r="E14" s="23">
        <v>0</v>
      </c>
      <c r="F14" s="23">
        <v>0.2</v>
      </c>
      <c r="G14" s="23">
        <v>0.2</v>
      </c>
      <c r="H14" s="23">
        <v>9.4</v>
      </c>
      <c r="I14" s="23">
        <v>40.599999999999994</v>
      </c>
      <c r="J14" s="23">
        <v>0</v>
      </c>
      <c r="K14" s="23">
        <v>0</v>
      </c>
      <c r="L14" s="23">
        <v>0</v>
      </c>
      <c r="M14" s="23">
        <v>0</v>
      </c>
      <c r="N14" s="23">
        <v>7.5</v>
      </c>
      <c r="O14" s="23">
        <v>0</v>
      </c>
      <c r="P14" s="23">
        <v>1.9</v>
      </c>
      <c r="Q14" s="23">
        <v>0</v>
      </c>
      <c r="R14" s="23">
        <v>0</v>
      </c>
      <c r="S14" s="23">
        <v>1.1000000000000001</v>
      </c>
      <c r="T14" s="23">
        <v>0.5</v>
      </c>
      <c r="U14" s="23">
        <v>12</v>
      </c>
      <c r="V14" s="23">
        <v>155</v>
      </c>
      <c r="W14" s="23">
        <v>35</v>
      </c>
      <c r="X14" s="23">
        <v>11</v>
      </c>
      <c r="Y14" s="23">
        <v>17</v>
      </c>
      <c r="Z14" s="23">
        <v>0.1</v>
      </c>
      <c r="AA14" s="23">
        <v>0</v>
      </c>
      <c r="AB14" s="23">
        <v>60</v>
      </c>
      <c r="AC14" s="23">
        <v>10</v>
      </c>
      <c r="AD14" s="23">
        <v>0.2</v>
      </c>
      <c r="AE14" s="23">
        <v>0.06</v>
      </c>
      <c r="AF14" s="23">
        <v>0.03</v>
      </c>
      <c r="AG14" s="23">
        <v>0.2</v>
      </c>
      <c r="AH14" s="23">
        <v>0.3</v>
      </c>
      <c r="AI14" s="23">
        <v>38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88</v>
      </c>
      <c r="CC14" s="24"/>
      <c r="CD14" s="24"/>
      <c r="CE14" s="20">
        <v>10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8"/>
    </row>
    <row r="15" spans="1:96" s="26" customFormat="1" ht="31.5" x14ac:dyDescent="0.25">
      <c r="A15" s="21" t="str">
        <f>"13/12"</f>
        <v>13/12</v>
      </c>
      <c r="B15" s="27" t="s">
        <v>187</v>
      </c>
      <c r="C15" s="23" t="str">
        <f>"70"</f>
        <v>70</v>
      </c>
      <c r="D15" s="23">
        <v>5.44</v>
      </c>
      <c r="E15" s="23">
        <v>0.68</v>
      </c>
      <c r="F15" s="23">
        <v>6.3</v>
      </c>
      <c r="G15" s="23">
        <v>6.63</v>
      </c>
      <c r="H15" s="23">
        <v>38.58</v>
      </c>
      <c r="I15" s="23">
        <v>231.08794995999997</v>
      </c>
      <c r="J15" s="23">
        <v>0.98</v>
      </c>
      <c r="K15" s="23">
        <v>3.91</v>
      </c>
      <c r="L15" s="23">
        <v>0</v>
      </c>
      <c r="M15" s="23">
        <v>0</v>
      </c>
      <c r="N15" s="23">
        <v>7.83</v>
      </c>
      <c r="O15" s="23">
        <v>29.24</v>
      </c>
      <c r="P15" s="23">
        <v>1.51</v>
      </c>
      <c r="Q15" s="23">
        <v>0</v>
      </c>
      <c r="R15" s="23">
        <v>0</v>
      </c>
      <c r="S15" s="23">
        <v>0</v>
      </c>
      <c r="T15" s="23">
        <v>0.99</v>
      </c>
      <c r="U15" s="23">
        <v>278.58999999999997</v>
      </c>
      <c r="V15" s="23">
        <v>58.31</v>
      </c>
      <c r="W15" s="23">
        <v>12.13</v>
      </c>
      <c r="X15" s="23">
        <v>7.34</v>
      </c>
      <c r="Y15" s="23">
        <v>44.2</v>
      </c>
      <c r="Z15" s="23">
        <v>0.63</v>
      </c>
      <c r="AA15" s="23">
        <v>6.43</v>
      </c>
      <c r="AB15" s="23">
        <v>2.02</v>
      </c>
      <c r="AC15" s="23">
        <v>11.13</v>
      </c>
      <c r="AD15" s="23">
        <v>3.39</v>
      </c>
      <c r="AE15" s="23">
        <v>0.06</v>
      </c>
      <c r="AF15" s="23">
        <v>0.03</v>
      </c>
      <c r="AG15" s="23">
        <v>0.47</v>
      </c>
      <c r="AH15" s="23">
        <v>1.63</v>
      </c>
      <c r="AI15" s="23">
        <v>0</v>
      </c>
      <c r="AJ15" s="20">
        <v>0</v>
      </c>
      <c r="AK15" s="20">
        <v>248.14</v>
      </c>
      <c r="AL15" s="20">
        <v>220.94</v>
      </c>
      <c r="AM15" s="20">
        <v>412.1</v>
      </c>
      <c r="AN15" s="20">
        <v>157.85</v>
      </c>
      <c r="AO15" s="20">
        <v>88.18</v>
      </c>
      <c r="AP15" s="20">
        <v>168.07</v>
      </c>
      <c r="AQ15" s="20">
        <v>54.03</v>
      </c>
      <c r="AR15" s="20">
        <v>253.43</v>
      </c>
      <c r="AS15" s="20">
        <v>182.4</v>
      </c>
      <c r="AT15" s="20">
        <v>216.12</v>
      </c>
      <c r="AU15" s="20">
        <v>212.28</v>
      </c>
      <c r="AV15" s="20">
        <v>107.11</v>
      </c>
      <c r="AW15" s="20">
        <v>178.59</v>
      </c>
      <c r="AX15" s="20">
        <v>1461.79</v>
      </c>
      <c r="AY15" s="20">
        <v>2.86</v>
      </c>
      <c r="AZ15" s="20">
        <v>452.75</v>
      </c>
      <c r="BA15" s="20">
        <v>264.85000000000002</v>
      </c>
      <c r="BB15" s="20">
        <v>134.59</v>
      </c>
      <c r="BC15" s="20">
        <v>102.48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0.38</v>
      </c>
      <c r="BL15" s="20">
        <v>0</v>
      </c>
      <c r="BM15" s="20">
        <v>0.22</v>
      </c>
      <c r="BN15" s="20">
        <v>0.02</v>
      </c>
      <c r="BO15" s="20">
        <v>0.04</v>
      </c>
      <c r="BP15" s="20">
        <v>0</v>
      </c>
      <c r="BQ15" s="20">
        <v>0</v>
      </c>
      <c r="BR15" s="20">
        <v>0</v>
      </c>
      <c r="BS15" s="20">
        <v>1.3</v>
      </c>
      <c r="BT15" s="20">
        <v>0</v>
      </c>
      <c r="BU15" s="20">
        <v>0</v>
      </c>
      <c r="BV15" s="20">
        <v>3.78</v>
      </c>
      <c r="BW15" s="20">
        <v>0.01</v>
      </c>
      <c r="BX15" s="20">
        <v>0</v>
      </c>
      <c r="BY15" s="20">
        <v>0</v>
      </c>
      <c r="BZ15" s="20">
        <v>0</v>
      </c>
      <c r="CA15" s="20">
        <v>0</v>
      </c>
      <c r="CB15" s="20">
        <v>31.26</v>
      </c>
      <c r="CC15" s="24"/>
      <c r="CD15" s="24"/>
      <c r="CE15" s="20">
        <v>6.76</v>
      </c>
      <c r="CF15" s="20"/>
      <c r="CG15" s="20">
        <v>106.62</v>
      </c>
      <c r="CH15" s="20">
        <v>56.05</v>
      </c>
      <c r="CI15" s="20">
        <v>81.33</v>
      </c>
      <c r="CJ15" s="20">
        <v>4155.83</v>
      </c>
      <c r="CK15" s="20">
        <v>1591.58</v>
      </c>
      <c r="CL15" s="20">
        <v>2873.7</v>
      </c>
      <c r="CM15" s="20">
        <v>22.29</v>
      </c>
      <c r="CN15" s="20">
        <v>13.68</v>
      </c>
      <c r="CO15" s="20">
        <v>19.68</v>
      </c>
      <c r="CP15" s="20">
        <v>8.1199999999999992</v>
      </c>
      <c r="CQ15" s="20">
        <v>0.7</v>
      </c>
      <c r="CR15" s="28"/>
    </row>
    <row r="16" spans="1:96" s="20" customFormat="1" ht="31.5" x14ac:dyDescent="0.25">
      <c r="A16" s="21" t="str">
        <f>"3/11"</f>
        <v>3/11</v>
      </c>
      <c r="B16" s="27" t="s">
        <v>302</v>
      </c>
      <c r="C16" s="23" t="str">
        <f>"20"</f>
        <v>20</v>
      </c>
      <c r="D16" s="23">
        <v>0.14000000000000001</v>
      </c>
      <c r="E16" s="23">
        <v>0</v>
      </c>
      <c r="F16" s="23">
        <v>1.27</v>
      </c>
      <c r="G16" s="23">
        <v>1.27</v>
      </c>
      <c r="H16" s="23">
        <v>1.1399999999999999</v>
      </c>
      <c r="I16" s="23">
        <v>16.328130527800003</v>
      </c>
      <c r="J16" s="23">
        <v>0.16</v>
      </c>
      <c r="K16" s="23">
        <v>0.85</v>
      </c>
      <c r="L16" s="23">
        <v>0</v>
      </c>
      <c r="M16" s="23">
        <v>0</v>
      </c>
      <c r="N16" s="23">
        <v>0.46</v>
      </c>
      <c r="O16" s="23">
        <v>0.56000000000000005</v>
      </c>
      <c r="P16" s="23">
        <v>0.13</v>
      </c>
      <c r="Q16" s="23">
        <v>0</v>
      </c>
      <c r="R16" s="23">
        <v>0</v>
      </c>
      <c r="S16" s="23">
        <v>0.01</v>
      </c>
      <c r="T16" s="23">
        <v>0.19</v>
      </c>
      <c r="U16" s="23">
        <v>55.11</v>
      </c>
      <c r="V16" s="23">
        <v>8.1199999999999992</v>
      </c>
      <c r="W16" s="23">
        <v>1.73</v>
      </c>
      <c r="X16" s="23">
        <v>1.07</v>
      </c>
      <c r="Y16" s="23">
        <v>2.79</v>
      </c>
      <c r="Z16" s="23">
        <v>0.04</v>
      </c>
      <c r="AA16" s="23">
        <v>0</v>
      </c>
      <c r="AB16" s="23">
        <v>194.4</v>
      </c>
      <c r="AC16" s="23">
        <v>36</v>
      </c>
      <c r="AD16" s="23">
        <v>0.6</v>
      </c>
      <c r="AE16" s="23">
        <v>0</v>
      </c>
      <c r="AF16" s="23">
        <v>0</v>
      </c>
      <c r="AG16" s="23">
        <v>0.03</v>
      </c>
      <c r="AH16" s="23">
        <v>0.06</v>
      </c>
      <c r="AI16" s="23">
        <v>0.12</v>
      </c>
      <c r="AJ16" s="20">
        <v>0</v>
      </c>
      <c r="AK16" s="20">
        <v>4.83</v>
      </c>
      <c r="AL16" s="20">
        <v>4.33</v>
      </c>
      <c r="AM16" s="20">
        <v>7.74</v>
      </c>
      <c r="AN16" s="20">
        <v>2.83</v>
      </c>
      <c r="AO16" s="20">
        <v>1.48</v>
      </c>
      <c r="AP16" s="20">
        <v>3.25</v>
      </c>
      <c r="AQ16" s="20">
        <v>1.01</v>
      </c>
      <c r="AR16" s="20">
        <v>4.87</v>
      </c>
      <c r="AS16" s="20">
        <v>3.7</v>
      </c>
      <c r="AT16" s="20">
        <v>4.18</v>
      </c>
      <c r="AU16" s="20">
        <v>5.32</v>
      </c>
      <c r="AV16" s="20">
        <v>1.98</v>
      </c>
      <c r="AW16" s="20">
        <v>3.54</v>
      </c>
      <c r="AX16" s="20">
        <v>30.77</v>
      </c>
      <c r="AY16" s="20">
        <v>0</v>
      </c>
      <c r="AZ16" s="20">
        <v>8.91</v>
      </c>
      <c r="BA16" s="20">
        <v>4.9000000000000004</v>
      </c>
      <c r="BB16" s="20">
        <v>2.48</v>
      </c>
      <c r="BC16" s="20">
        <v>1.94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0.08</v>
      </c>
      <c r="BL16" s="20">
        <v>0</v>
      </c>
      <c r="BM16" s="20">
        <v>0.05</v>
      </c>
      <c r="BN16" s="20">
        <v>0</v>
      </c>
      <c r="BO16" s="20">
        <v>0.01</v>
      </c>
      <c r="BP16" s="20">
        <v>0</v>
      </c>
      <c r="BQ16" s="20">
        <v>0</v>
      </c>
      <c r="BR16" s="20">
        <v>0</v>
      </c>
      <c r="BS16" s="20">
        <v>0.3</v>
      </c>
      <c r="BT16" s="20">
        <v>0</v>
      </c>
      <c r="BU16" s="20">
        <v>0</v>
      </c>
      <c r="BV16" s="20">
        <v>0.75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21.43</v>
      </c>
      <c r="CC16" s="24"/>
      <c r="CD16" s="24"/>
      <c r="CE16" s="20">
        <v>32.4</v>
      </c>
      <c r="CG16" s="20">
        <v>39.69</v>
      </c>
      <c r="CH16" s="20">
        <v>20.97</v>
      </c>
      <c r="CI16" s="20">
        <v>30.33</v>
      </c>
      <c r="CJ16" s="20">
        <v>457.01</v>
      </c>
      <c r="CK16" s="20">
        <v>143.78</v>
      </c>
      <c r="CL16" s="20">
        <v>300.39</v>
      </c>
      <c r="CM16" s="20">
        <v>16.09</v>
      </c>
      <c r="CN16" s="20">
        <v>9.2899999999999991</v>
      </c>
      <c r="CO16" s="20">
        <v>12.75</v>
      </c>
      <c r="CP16" s="20">
        <v>0.18</v>
      </c>
      <c r="CQ16" s="20">
        <v>0.14000000000000001</v>
      </c>
      <c r="CR16" s="29"/>
    </row>
    <row r="17" spans="1:96" s="30" customFormat="1" ht="31.5" x14ac:dyDescent="0.25">
      <c r="A17" s="31"/>
      <c r="B17" s="32" t="s">
        <v>101</v>
      </c>
      <c r="C17" s="33"/>
      <c r="D17" s="33">
        <v>13.91</v>
      </c>
      <c r="E17" s="33">
        <v>3.04</v>
      </c>
      <c r="F17" s="33">
        <v>17.28</v>
      </c>
      <c r="G17" s="33">
        <v>15.47</v>
      </c>
      <c r="H17" s="33">
        <v>93.51</v>
      </c>
      <c r="I17" s="33">
        <v>578.45000000000005</v>
      </c>
      <c r="J17" s="33">
        <v>2.72</v>
      </c>
      <c r="K17" s="33">
        <v>9.08</v>
      </c>
      <c r="L17" s="33">
        <v>0</v>
      </c>
      <c r="M17" s="33">
        <v>0</v>
      </c>
      <c r="N17" s="33">
        <v>25.22</v>
      </c>
      <c r="O17" s="33">
        <v>61.62</v>
      </c>
      <c r="P17" s="33">
        <v>6.66</v>
      </c>
      <c r="Q17" s="33">
        <v>0</v>
      </c>
      <c r="R17" s="33">
        <v>0</v>
      </c>
      <c r="S17" s="33">
        <v>1.82</v>
      </c>
      <c r="T17" s="33">
        <v>4.55</v>
      </c>
      <c r="U17" s="33">
        <v>381.48</v>
      </c>
      <c r="V17" s="33">
        <v>1109.43</v>
      </c>
      <c r="W17" s="33">
        <v>85.64</v>
      </c>
      <c r="X17" s="33">
        <v>64.23</v>
      </c>
      <c r="Y17" s="33">
        <v>201.68</v>
      </c>
      <c r="Z17" s="33">
        <v>2.9</v>
      </c>
      <c r="AA17" s="33">
        <v>53.93</v>
      </c>
      <c r="AB17" s="33">
        <v>1681.71</v>
      </c>
      <c r="AC17" s="33">
        <v>391.23</v>
      </c>
      <c r="AD17" s="33">
        <v>7.51</v>
      </c>
      <c r="AE17" s="33">
        <v>0.28000000000000003</v>
      </c>
      <c r="AF17" s="33">
        <v>0.24</v>
      </c>
      <c r="AG17" s="33">
        <v>2.33</v>
      </c>
      <c r="AH17" s="33">
        <v>6.11</v>
      </c>
      <c r="AI17" s="33">
        <v>42.14</v>
      </c>
      <c r="AJ17" s="34">
        <v>0</v>
      </c>
      <c r="AK17" s="34">
        <v>508.14</v>
      </c>
      <c r="AL17" s="34">
        <v>474.17</v>
      </c>
      <c r="AM17" s="34">
        <v>811.7</v>
      </c>
      <c r="AN17" s="34">
        <v>467.54</v>
      </c>
      <c r="AO17" s="34">
        <v>206.57</v>
      </c>
      <c r="AP17" s="34">
        <v>396.22</v>
      </c>
      <c r="AQ17" s="34">
        <v>142.13999999999999</v>
      </c>
      <c r="AR17" s="34">
        <v>525.23</v>
      </c>
      <c r="AS17" s="34">
        <v>465.06</v>
      </c>
      <c r="AT17" s="34">
        <v>698.22</v>
      </c>
      <c r="AU17" s="34">
        <v>631.4</v>
      </c>
      <c r="AV17" s="34">
        <v>225.34</v>
      </c>
      <c r="AW17" s="34">
        <v>378.96</v>
      </c>
      <c r="AX17" s="34">
        <v>2617.75</v>
      </c>
      <c r="AY17" s="34">
        <v>5.46</v>
      </c>
      <c r="AZ17" s="34">
        <v>719.63</v>
      </c>
      <c r="BA17" s="34">
        <v>548.29</v>
      </c>
      <c r="BB17" s="34">
        <v>315.23</v>
      </c>
      <c r="BC17" s="34">
        <v>211.9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1</v>
      </c>
      <c r="BL17" s="34">
        <v>0</v>
      </c>
      <c r="BM17" s="34">
        <v>0.56999999999999995</v>
      </c>
      <c r="BN17" s="34">
        <v>0.04</v>
      </c>
      <c r="BO17" s="34">
        <v>0.09</v>
      </c>
      <c r="BP17" s="34">
        <v>0</v>
      </c>
      <c r="BQ17" s="34">
        <v>0</v>
      </c>
      <c r="BR17" s="34">
        <v>0.01</v>
      </c>
      <c r="BS17" s="34">
        <v>3.42</v>
      </c>
      <c r="BT17" s="34">
        <v>0</v>
      </c>
      <c r="BU17" s="34">
        <v>0</v>
      </c>
      <c r="BV17" s="34">
        <v>8.57</v>
      </c>
      <c r="BW17" s="34">
        <v>0.02</v>
      </c>
      <c r="BX17" s="34">
        <v>0</v>
      </c>
      <c r="BY17" s="34">
        <v>0</v>
      </c>
      <c r="BZ17" s="34">
        <v>0</v>
      </c>
      <c r="CA17" s="34">
        <v>0</v>
      </c>
      <c r="CB17" s="34">
        <v>529.54999999999995</v>
      </c>
      <c r="CC17" s="25"/>
      <c r="CD17" s="25">
        <f>$I$17/$I$27*100</f>
        <v>41.951626355296085</v>
      </c>
      <c r="CE17" s="34">
        <v>334.21</v>
      </c>
      <c r="CF17" s="34"/>
      <c r="CG17" s="34">
        <v>169.67</v>
      </c>
      <c r="CH17" s="34">
        <v>96.52</v>
      </c>
      <c r="CI17" s="34">
        <v>133.09</v>
      </c>
      <c r="CJ17" s="34">
        <v>10679.49</v>
      </c>
      <c r="CK17" s="34">
        <v>4616.1899999999996</v>
      </c>
      <c r="CL17" s="34">
        <v>7647.84</v>
      </c>
      <c r="CM17" s="34">
        <v>194.92</v>
      </c>
      <c r="CN17" s="34">
        <v>133.49</v>
      </c>
      <c r="CO17" s="34">
        <v>165.95</v>
      </c>
      <c r="CP17" s="34">
        <v>13.18</v>
      </c>
      <c r="CQ17" s="34">
        <v>0.84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ht="31.5" x14ac:dyDescent="0.25">
      <c r="A19" s="21" t="str">
        <f>"12/7"</f>
        <v>12/7</v>
      </c>
      <c r="B19" s="27" t="s">
        <v>220</v>
      </c>
      <c r="C19" s="23" t="str">
        <f>"100"</f>
        <v>100</v>
      </c>
      <c r="D19" s="23">
        <v>16.45</v>
      </c>
      <c r="E19" s="23">
        <v>15.37</v>
      </c>
      <c r="F19" s="23">
        <v>5.28</v>
      </c>
      <c r="G19" s="23">
        <v>0.12</v>
      </c>
      <c r="H19" s="23">
        <v>7.08</v>
      </c>
      <c r="I19" s="23">
        <v>142.17761999999999</v>
      </c>
      <c r="J19" s="23">
        <v>1.01</v>
      </c>
      <c r="K19" s="23">
        <v>0</v>
      </c>
      <c r="L19" s="23">
        <v>0</v>
      </c>
      <c r="M19" s="23">
        <v>0</v>
      </c>
      <c r="N19" s="23">
        <v>0.21</v>
      </c>
      <c r="O19" s="23">
        <v>6.84</v>
      </c>
      <c r="P19" s="23">
        <v>0.03</v>
      </c>
      <c r="Q19" s="23">
        <v>0</v>
      </c>
      <c r="R19" s="23">
        <v>0</v>
      </c>
      <c r="S19" s="23">
        <v>0</v>
      </c>
      <c r="T19" s="23">
        <v>1.73</v>
      </c>
      <c r="U19" s="23">
        <v>211.23</v>
      </c>
      <c r="V19" s="23">
        <v>195.09</v>
      </c>
      <c r="W19" s="23">
        <v>20.100000000000001</v>
      </c>
      <c r="X19" s="23">
        <v>22.67</v>
      </c>
      <c r="Y19" s="23">
        <v>155.97</v>
      </c>
      <c r="Z19" s="23">
        <v>0.61</v>
      </c>
      <c r="AA19" s="23">
        <v>38.25</v>
      </c>
      <c r="AB19" s="23">
        <v>3.78</v>
      </c>
      <c r="AC19" s="23">
        <v>38.880000000000003</v>
      </c>
      <c r="AD19" s="23">
        <v>1.1599999999999999</v>
      </c>
      <c r="AE19" s="23">
        <v>0.14000000000000001</v>
      </c>
      <c r="AF19" s="23">
        <v>0.14000000000000001</v>
      </c>
      <c r="AG19" s="23">
        <v>3.25</v>
      </c>
      <c r="AH19" s="23">
        <v>6.3</v>
      </c>
      <c r="AI19" s="23">
        <v>0.68</v>
      </c>
      <c r="AJ19" s="20">
        <v>0</v>
      </c>
      <c r="AK19" s="20">
        <v>974.16</v>
      </c>
      <c r="AL19" s="20">
        <v>757.78</v>
      </c>
      <c r="AM19" s="20">
        <v>1367.86</v>
      </c>
      <c r="AN19" s="20">
        <v>1518.09</v>
      </c>
      <c r="AO19" s="20">
        <v>430.08</v>
      </c>
      <c r="AP19" s="20">
        <v>874.41</v>
      </c>
      <c r="AQ19" s="20">
        <v>177.79</v>
      </c>
      <c r="AR19" s="20">
        <v>98.3</v>
      </c>
      <c r="AS19" s="20">
        <v>79.260000000000005</v>
      </c>
      <c r="AT19" s="20">
        <v>98.4</v>
      </c>
      <c r="AU19" s="20">
        <v>115.88</v>
      </c>
      <c r="AV19" s="20">
        <v>667.44</v>
      </c>
      <c r="AW19" s="20">
        <v>64.23</v>
      </c>
      <c r="AX19" s="20">
        <v>435</v>
      </c>
      <c r="AY19" s="20">
        <v>0.84</v>
      </c>
      <c r="AZ19" s="20">
        <v>130.86000000000001</v>
      </c>
      <c r="BA19" s="20">
        <v>102.14</v>
      </c>
      <c r="BB19" s="20">
        <v>59.84</v>
      </c>
      <c r="BC19" s="20">
        <v>42.19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0.01</v>
      </c>
      <c r="BT19" s="20">
        <v>0</v>
      </c>
      <c r="BU19" s="20">
        <v>0</v>
      </c>
      <c r="BV19" s="20">
        <v>0.05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84.38</v>
      </c>
      <c r="CC19" s="24"/>
      <c r="CD19" s="24"/>
      <c r="CE19" s="20">
        <v>38.880000000000003</v>
      </c>
      <c r="CF19" s="20"/>
      <c r="CG19" s="20">
        <v>200.89</v>
      </c>
      <c r="CH19" s="20">
        <v>39.299999999999997</v>
      </c>
      <c r="CI19" s="20">
        <v>120.09</v>
      </c>
      <c r="CJ19" s="20">
        <v>2254.9299999999998</v>
      </c>
      <c r="CK19" s="20">
        <v>869.06</v>
      </c>
      <c r="CL19" s="20">
        <v>1562</v>
      </c>
      <c r="CM19" s="20">
        <v>28.89</v>
      </c>
      <c r="CN19" s="20">
        <v>18.48</v>
      </c>
      <c r="CO19" s="20">
        <v>23.69</v>
      </c>
      <c r="CP19" s="20">
        <v>0</v>
      </c>
      <c r="CQ19" s="20">
        <v>0.5</v>
      </c>
      <c r="CR19" s="28"/>
    </row>
    <row r="20" spans="1:96" s="26" customFormat="1" ht="31.5" x14ac:dyDescent="0.25">
      <c r="A20" s="21" t="str">
        <f>"36/3"</f>
        <v>36/3</v>
      </c>
      <c r="B20" s="27" t="s">
        <v>287</v>
      </c>
      <c r="C20" s="23" t="str">
        <f>"200"</f>
        <v>200</v>
      </c>
      <c r="D20" s="23">
        <v>3.78</v>
      </c>
      <c r="E20" s="23">
        <v>0</v>
      </c>
      <c r="F20" s="23">
        <v>4.84</v>
      </c>
      <c r="G20" s="23">
        <v>5.5</v>
      </c>
      <c r="H20" s="23">
        <v>23.85</v>
      </c>
      <c r="I20" s="23">
        <v>147.288175</v>
      </c>
      <c r="J20" s="23">
        <v>0.71</v>
      </c>
      <c r="K20" s="23">
        <v>3.25</v>
      </c>
      <c r="L20" s="23">
        <v>0</v>
      </c>
      <c r="M20" s="23">
        <v>0</v>
      </c>
      <c r="N20" s="23">
        <v>5.03</v>
      </c>
      <c r="O20" s="23">
        <v>14.72</v>
      </c>
      <c r="P20" s="23">
        <v>4.0999999999999996</v>
      </c>
      <c r="Q20" s="23">
        <v>0</v>
      </c>
      <c r="R20" s="23">
        <v>0</v>
      </c>
      <c r="S20" s="23">
        <v>0.33</v>
      </c>
      <c r="T20" s="23">
        <v>2.38</v>
      </c>
      <c r="U20" s="23">
        <v>368.9</v>
      </c>
      <c r="V20" s="23">
        <v>498.69</v>
      </c>
      <c r="W20" s="23">
        <v>27.62</v>
      </c>
      <c r="X20" s="23">
        <v>38.9</v>
      </c>
      <c r="Y20" s="23">
        <v>87.8</v>
      </c>
      <c r="Z20" s="23">
        <v>1.2</v>
      </c>
      <c r="AA20" s="23">
        <v>0</v>
      </c>
      <c r="AB20" s="23">
        <v>4440</v>
      </c>
      <c r="AC20" s="23">
        <v>924.75</v>
      </c>
      <c r="AD20" s="23">
        <v>2.62</v>
      </c>
      <c r="AE20" s="23">
        <v>0.13</v>
      </c>
      <c r="AF20" s="23">
        <v>0.09</v>
      </c>
      <c r="AG20" s="23">
        <v>1.44</v>
      </c>
      <c r="AH20" s="23">
        <v>2.58</v>
      </c>
      <c r="AI20" s="23">
        <v>8.6999999999999993</v>
      </c>
      <c r="AJ20" s="20">
        <v>0</v>
      </c>
      <c r="AK20" s="20">
        <v>125.63</v>
      </c>
      <c r="AL20" s="20">
        <v>122.44</v>
      </c>
      <c r="AM20" s="20">
        <v>189.03</v>
      </c>
      <c r="AN20" s="20">
        <v>167.41</v>
      </c>
      <c r="AO20" s="20">
        <v>30.74</v>
      </c>
      <c r="AP20" s="20">
        <v>119.8</v>
      </c>
      <c r="AQ20" s="20">
        <v>37.409999999999997</v>
      </c>
      <c r="AR20" s="20">
        <v>120.51</v>
      </c>
      <c r="AS20" s="20">
        <v>135.91999999999999</v>
      </c>
      <c r="AT20" s="20">
        <v>294.02999999999997</v>
      </c>
      <c r="AU20" s="20">
        <v>321.25</v>
      </c>
      <c r="AV20" s="20">
        <v>52.26</v>
      </c>
      <c r="AW20" s="20">
        <v>125.3</v>
      </c>
      <c r="AX20" s="20">
        <v>547.32000000000005</v>
      </c>
      <c r="AY20" s="20">
        <v>0</v>
      </c>
      <c r="AZ20" s="20">
        <v>144.15</v>
      </c>
      <c r="BA20" s="20">
        <v>125.44</v>
      </c>
      <c r="BB20" s="20">
        <v>82.81</v>
      </c>
      <c r="BC20" s="20">
        <v>35.909999999999997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0.33</v>
      </c>
      <c r="BL20" s="20">
        <v>0</v>
      </c>
      <c r="BM20" s="20">
        <v>0.19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1.1499999999999999</v>
      </c>
      <c r="BT20" s="20">
        <v>0</v>
      </c>
      <c r="BU20" s="20">
        <v>0</v>
      </c>
      <c r="BV20" s="20">
        <v>3.04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187.01</v>
      </c>
      <c r="CC20" s="24"/>
      <c r="CD20" s="24"/>
      <c r="CE20" s="20">
        <v>740</v>
      </c>
      <c r="CF20" s="20"/>
      <c r="CG20" s="20">
        <v>22.26</v>
      </c>
      <c r="CH20" s="20">
        <v>12.73</v>
      </c>
      <c r="CI20" s="20">
        <v>17.489999999999998</v>
      </c>
      <c r="CJ20" s="20">
        <v>852.5</v>
      </c>
      <c r="CK20" s="20">
        <v>365</v>
      </c>
      <c r="CL20" s="20">
        <v>608.75</v>
      </c>
      <c r="CM20" s="20">
        <v>15.84</v>
      </c>
      <c r="CN20" s="20">
        <v>6.41</v>
      </c>
      <c r="CO20" s="20">
        <v>11.16</v>
      </c>
      <c r="CP20" s="20">
        <v>0</v>
      </c>
      <c r="CQ20" s="20">
        <v>0.5</v>
      </c>
      <c r="CR20" s="28"/>
    </row>
    <row r="21" spans="1:96" s="26" customFormat="1" x14ac:dyDescent="0.25">
      <c r="A21" s="21" t="str">
        <f>"8/15"</f>
        <v>8/15</v>
      </c>
      <c r="B21" s="27" t="s">
        <v>97</v>
      </c>
      <c r="C21" s="23" t="str">
        <f>"40"</f>
        <v>40</v>
      </c>
      <c r="D21" s="23">
        <v>2.64</v>
      </c>
      <c r="E21" s="23">
        <v>0</v>
      </c>
      <c r="F21" s="23">
        <v>0.26</v>
      </c>
      <c r="G21" s="23">
        <v>0.26</v>
      </c>
      <c r="H21" s="23">
        <v>18.760000000000002</v>
      </c>
      <c r="I21" s="23">
        <v>89.560399999999987</v>
      </c>
      <c r="J21" s="23">
        <v>0</v>
      </c>
      <c r="K21" s="23">
        <v>0</v>
      </c>
      <c r="L21" s="23">
        <v>0</v>
      </c>
      <c r="M21" s="23">
        <v>0</v>
      </c>
      <c r="N21" s="23">
        <v>0.44</v>
      </c>
      <c r="O21" s="23">
        <v>18.239999999999998</v>
      </c>
      <c r="P21" s="23">
        <v>0.08</v>
      </c>
      <c r="Q21" s="23">
        <v>0</v>
      </c>
      <c r="R21" s="23">
        <v>0</v>
      </c>
      <c r="S21" s="23">
        <v>0</v>
      </c>
      <c r="T21" s="23">
        <v>0.72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0">
        <v>0</v>
      </c>
      <c r="AK21" s="20">
        <v>127.72</v>
      </c>
      <c r="AL21" s="20">
        <v>132.94</v>
      </c>
      <c r="AM21" s="20">
        <v>203.58</v>
      </c>
      <c r="AN21" s="20">
        <v>67.510000000000005</v>
      </c>
      <c r="AO21" s="20">
        <v>40.020000000000003</v>
      </c>
      <c r="AP21" s="20">
        <v>80.040000000000006</v>
      </c>
      <c r="AQ21" s="20">
        <v>30.28</v>
      </c>
      <c r="AR21" s="20">
        <v>144.77000000000001</v>
      </c>
      <c r="AS21" s="20">
        <v>89.78</v>
      </c>
      <c r="AT21" s="20">
        <v>125.28</v>
      </c>
      <c r="AU21" s="20">
        <v>103.36</v>
      </c>
      <c r="AV21" s="20">
        <v>54.29</v>
      </c>
      <c r="AW21" s="20">
        <v>96.05</v>
      </c>
      <c r="AX21" s="20">
        <v>803.18</v>
      </c>
      <c r="AY21" s="20">
        <v>0</v>
      </c>
      <c r="AZ21" s="20">
        <v>261.7</v>
      </c>
      <c r="BA21" s="20">
        <v>113.8</v>
      </c>
      <c r="BB21" s="20">
        <v>75.52</v>
      </c>
      <c r="BC21" s="20">
        <v>59.86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0.03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0.03</v>
      </c>
      <c r="BT21" s="20">
        <v>0</v>
      </c>
      <c r="BU21" s="20">
        <v>0</v>
      </c>
      <c r="BV21" s="20">
        <v>0.11</v>
      </c>
      <c r="BW21" s="20">
        <v>0.01</v>
      </c>
      <c r="BX21" s="20">
        <v>0</v>
      </c>
      <c r="BY21" s="20">
        <v>0</v>
      </c>
      <c r="BZ21" s="20">
        <v>0</v>
      </c>
      <c r="CA21" s="20">
        <v>0</v>
      </c>
      <c r="CB21" s="20">
        <v>15.64</v>
      </c>
      <c r="CC21" s="24"/>
      <c r="CD21" s="24"/>
      <c r="CE21" s="20">
        <v>0</v>
      </c>
      <c r="CF21" s="20"/>
      <c r="CG21" s="20">
        <v>0</v>
      </c>
      <c r="CH21" s="20">
        <v>0</v>
      </c>
      <c r="CI21" s="20">
        <v>0</v>
      </c>
      <c r="CJ21" s="20">
        <v>2850</v>
      </c>
      <c r="CK21" s="20">
        <v>1098</v>
      </c>
      <c r="CL21" s="20">
        <v>1974</v>
      </c>
      <c r="CM21" s="20">
        <v>22.8</v>
      </c>
      <c r="CN21" s="20">
        <v>22.8</v>
      </c>
      <c r="CO21" s="20">
        <v>22.8</v>
      </c>
      <c r="CP21" s="20">
        <v>0</v>
      </c>
      <c r="CQ21" s="20">
        <v>0</v>
      </c>
      <c r="CR21" s="28"/>
    </row>
    <row r="22" spans="1:96" s="26" customFormat="1" x14ac:dyDescent="0.25">
      <c r="A22" s="21" t="str">
        <f>"8/16"</f>
        <v>8/16</v>
      </c>
      <c r="B22" s="27" t="s">
        <v>106</v>
      </c>
      <c r="C22" s="23" t="str">
        <f>"60"</f>
        <v>60</v>
      </c>
      <c r="D22" s="23">
        <v>3.96</v>
      </c>
      <c r="E22" s="23">
        <v>0</v>
      </c>
      <c r="F22" s="23">
        <v>0.72</v>
      </c>
      <c r="G22" s="23">
        <v>0.72</v>
      </c>
      <c r="H22" s="23">
        <v>25.02</v>
      </c>
      <c r="I22" s="23">
        <v>116.02799999999999</v>
      </c>
      <c r="J22" s="23">
        <v>0.12</v>
      </c>
      <c r="K22" s="23">
        <v>0</v>
      </c>
      <c r="L22" s="23">
        <v>0</v>
      </c>
      <c r="M22" s="23">
        <v>0</v>
      </c>
      <c r="N22" s="23">
        <v>0.72</v>
      </c>
      <c r="O22" s="23">
        <v>19.32</v>
      </c>
      <c r="P22" s="23">
        <v>4.9800000000000004</v>
      </c>
      <c r="Q22" s="23">
        <v>0</v>
      </c>
      <c r="R22" s="23">
        <v>0</v>
      </c>
      <c r="S22" s="23">
        <v>0.6</v>
      </c>
      <c r="T22" s="23">
        <v>1.5</v>
      </c>
      <c r="U22" s="23">
        <v>366</v>
      </c>
      <c r="V22" s="23">
        <v>147</v>
      </c>
      <c r="W22" s="23">
        <v>21</v>
      </c>
      <c r="X22" s="23">
        <v>28.2</v>
      </c>
      <c r="Y22" s="23">
        <v>94.8</v>
      </c>
      <c r="Z22" s="23">
        <v>2.34</v>
      </c>
      <c r="AA22" s="23">
        <v>0</v>
      </c>
      <c r="AB22" s="23">
        <v>3</v>
      </c>
      <c r="AC22" s="23">
        <v>0.6</v>
      </c>
      <c r="AD22" s="23">
        <v>0.84</v>
      </c>
      <c r="AE22" s="23">
        <v>0.11</v>
      </c>
      <c r="AF22" s="23">
        <v>0.05</v>
      </c>
      <c r="AG22" s="23">
        <v>0.42</v>
      </c>
      <c r="AH22" s="23">
        <v>1.2</v>
      </c>
      <c r="AI22" s="23">
        <v>0</v>
      </c>
      <c r="AJ22" s="20">
        <v>0</v>
      </c>
      <c r="AK22" s="20">
        <v>193.2</v>
      </c>
      <c r="AL22" s="20">
        <v>148.80000000000001</v>
      </c>
      <c r="AM22" s="20">
        <v>256.2</v>
      </c>
      <c r="AN22" s="20">
        <v>133.80000000000001</v>
      </c>
      <c r="AO22" s="20">
        <v>55.8</v>
      </c>
      <c r="AP22" s="20">
        <v>118.8</v>
      </c>
      <c r="AQ22" s="20">
        <v>48</v>
      </c>
      <c r="AR22" s="20">
        <v>222.6</v>
      </c>
      <c r="AS22" s="20">
        <v>178.2</v>
      </c>
      <c r="AT22" s="20">
        <v>174.6</v>
      </c>
      <c r="AU22" s="20">
        <v>278.39999999999998</v>
      </c>
      <c r="AV22" s="20">
        <v>74.400000000000006</v>
      </c>
      <c r="AW22" s="20">
        <v>186</v>
      </c>
      <c r="AX22" s="20">
        <v>935.4</v>
      </c>
      <c r="AY22" s="20">
        <v>0</v>
      </c>
      <c r="AZ22" s="20">
        <v>315.60000000000002</v>
      </c>
      <c r="BA22" s="20">
        <v>174.6</v>
      </c>
      <c r="BB22" s="20">
        <v>108</v>
      </c>
      <c r="BC22" s="20">
        <v>78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0.08</v>
      </c>
      <c r="BL22" s="20">
        <v>0</v>
      </c>
      <c r="BM22" s="20">
        <v>0.01</v>
      </c>
      <c r="BN22" s="20">
        <v>0.01</v>
      </c>
      <c r="BO22" s="20">
        <v>0</v>
      </c>
      <c r="BP22" s="20">
        <v>0</v>
      </c>
      <c r="BQ22" s="20">
        <v>0</v>
      </c>
      <c r="BR22" s="20">
        <v>0.01</v>
      </c>
      <c r="BS22" s="20">
        <v>7.0000000000000007E-2</v>
      </c>
      <c r="BT22" s="20">
        <v>0</v>
      </c>
      <c r="BU22" s="20">
        <v>0</v>
      </c>
      <c r="BV22" s="20">
        <v>0.28999999999999998</v>
      </c>
      <c r="BW22" s="20">
        <v>0.05</v>
      </c>
      <c r="BX22" s="20">
        <v>0</v>
      </c>
      <c r="BY22" s="20">
        <v>0</v>
      </c>
      <c r="BZ22" s="20">
        <v>0</v>
      </c>
      <c r="CA22" s="20">
        <v>0</v>
      </c>
      <c r="CB22" s="20">
        <v>28.2</v>
      </c>
      <c r="CC22" s="24"/>
      <c r="CD22" s="24"/>
      <c r="CE22" s="20">
        <v>0.5</v>
      </c>
      <c r="CF22" s="20"/>
      <c r="CG22" s="20">
        <v>15</v>
      </c>
      <c r="CH22" s="20">
        <v>15</v>
      </c>
      <c r="CI22" s="20">
        <v>15</v>
      </c>
      <c r="CJ22" s="20">
        <v>2850</v>
      </c>
      <c r="CK22" s="20">
        <v>1098</v>
      </c>
      <c r="CL22" s="20">
        <v>1974</v>
      </c>
      <c r="CM22" s="20">
        <v>28.5</v>
      </c>
      <c r="CN22" s="20">
        <v>23.7</v>
      </c>
      <c r="CO22" s="20">
        <v>26.1</v>
      </c>
      <c r="CP22" s="20">
        <v>0</v>
      </c>
      <c r="CQ22" s="20">
        <v>0</v>
      </c>
      <c r="CR22" s="28"/>
    </row>
    <row r="23" spans="1:96" s="26" customFormat="1" ht="31.5" x14ac:dyDescent="0.25">
      <c r="A23" s="21" t="str">
        <f>"3/10"</f>
        <v>3/10</v>
      </c>
      <c r="B23" s="27" t="s">
        <v>288</v>
      </c>
      <c r="C23" s="23" t="str">
        <f>"200"</f>
        <v>200</v>
      </c>
      <c r="D23" s="23">
        <v>0.35</v>
      </c>
      <c r="E23" s="23">
        <v>0</v>
      </c>
      <c r="F23" s="23">
        <v>0.35</v>
      </c>
      <c r="G23" s="23">
        <v>0.35</v>
      </c>
      <c r="H23" s="23">
        <v>15.05</v>
      </c>
      <c r="I23" s="23">
        <v>61.375960000000006</v>
      </c>
      <c r="J23" s="23">
        <v>0.09</v>
      </c>
      <c r="K23" s="23">
        <v>0</v>
      </c>
      <c r="L23" s="23">
        <v>0</v>
      </c>
      <c r="M23" s="23">
        <v>0</v>
      </c>
      <c r="N23" s="23">
        <v>12.83</v>
      </c>
      <c r="O23" s="23">
        <v>0.68</v>
      </c>
      <c r="P23" s="23">
        <v>1.54</v>
      </c>
      <c r="Q23" s="23">
        <v>0</v>
      </c>
      <c r="R23" s="23">
        <v>0</v>
      </c>
      <c r="S23" s="23">
        <v>0.72</v>
      </c>
      <c r="T23" s="23">
        <v>0.46</v>
      </c>
      <c r="U23" s="23">
        <v>23.22</v>
      </c>
      <c r="V23" s="23">
        <v>247.85</v>
      </c>
      <c r="W23" s="23">
        <v>14.11</v>
      </c>
      <c r="X23" s="23">
        <v>7.7</v>
      </c>
      <c r="Y23" s="23">
        <v>9.2100000000000009</v>
      </c>
      <c r="Z23" s="23">
        <v>1.94</v>
      </c>
      <c r="AA23" s="23">
        <v>0</v>
      </c>
      <c r="AB23" s="23">
        <v>24.3</v>
      </c>
      <c r="AC23" s="23">
        <v>4.5</v>
      </c>
      <c r="AD23" s="23">
        <v>0.18</v>
      </c>
      <c r="AE23" s="23">
        <v>0.02</v>
      </c>
      <c r="AF23" s="23">
        <v>0.02</v>
      </c>
      <c r="AG23" s="23">
        <v>0.23</v>
      </c>
      <c r="AH23" s="23">
        <v>0.36</v>
      </c>
      <c r="AI23" s="23">
        <v>3.6</v>
      </c>
      <c r="AJ23" s="20">
        <v>0</v>
      </c>
      <c r="AK23" s="20">
        <v>10.58</v>
      </c>
      <c r="AL23" s="20">
        <v>11.47</v>
      </c>
      <c r="AM23" s="20">
        <v>16.760000000000002</v>
      </c>
      <c r="AN23" s="20">
        <v>15.88</v>
      </c>
      <c r="AO23" s="20">
        <v>2.65</v>
      </c>
      <c r="AP23" s="20">
        <v>9.6999999999999993</v>
      </c>
      <c r="AQ23" s="20">
        <v>2.65</v>
      </c>
      <c r="AR23" s="20">
        <v>7.94</v>
      </c>
      <c r="AS23" s="20">
        <v>14.99</v>
      </c>
      <c r="AT23" s="20">
        <v>8.82</v>
      </c>
      <c r="AU23" s="20">
        <v>68.8</v>
      </c>
      <c r="AV23" s="20">
        <v>6.17</v>
      </c>
      <c r="AW23" s="20">
        <v>12.35</v>
      </c>
      <c r="AX23" s="20">
        <v>37.04</v>
      </c>
      <c r="AY23" s="20">
        <v>0</v>
      </c>
      <c r="AZ23" s="20">
        <v>11.47</v>
      </c>
      <c r="BA23" s="20">
        <v>14.11</v>
      </c>
      <c r="BB23" s="20">
        <v>5.29</v>
      </c>
      <c r="BC23" s="20">
        <v>4.41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287.68</v>
      </c>
      <c r="CC23" s="24"/>
      <c r="CD23" s="24"/>
      <c r="CE23" s="20">
        <v>4.05</v>
      </c>
      <c r="CF23" s="20"/>
      <c r="CG23" s="20">
        <v>4.57</v>
      </c>
      <c r="CH23" s="20">
        <v>4.57</v>
      </c>
      <c r="CI23" s="20">
        <v>4.57</v>
      </c>
      <c r="CJ23" s="20">
        <v>448.13</v>
      </c>
      <c r="CK23" s="20">
        <v>237.9</v>
      </c>
      <c r="CL23" s="20">
        <v>343.01</v>
      </c>
      <c r="CM23" s="20">
        <v>66.23</v>
      </c>
      <c r="CN23" s="20">
        <v>52.06</v>
      </c>
      <c r="CO23" s="20">
        <v>59.15</v>
      </c>
      <c r="CP23" s="20">
        <v>5</v>
      </c>
      <c r="CQ23" s="20">
        <v>0</v>
      </c>
      <c r="CR23" s="28"/>
    </row>
    <row r="24" spans="1:96" s="26" customFormat="1" ht="31.5" x14ac:dyDescent="0.25">
      <c r="A24" s="21" t="str">
        <f>"14/2"</f>
        <v>14/2</v>
      </c>
      <c r="B24" s="27" t="s">
        <v>202</v>
      </c>
      <c r="C24" s="23" t="str">
        <f>"250"</f>
        <v>250</v>
      </c>
      <c r="D24" s="23">
        <v>3.37</v>
      </c>
      <c r="E24" s="23">
        <v>0</v>
      </c>
      <c r="F24" s="23">
        <v>5.49</v>
      </c>
      <c r="G24" s="23">
        <v>6.24</v>
      </c>
      <c r="H24" s="23">
        <v>22.85</v>
      </c>
      <c r="I24" s="23">
        <v>151.27225750000002</v>
      </c>
      <c r="J24" s="23">
        <v>0.85</v>
      </c>
      <c r="K24" s="23">
        <v>3.25</v>
      </c>
      <c r="L24" s="23">
        <v>0</v>
      </c>
      <c r="M24" s="23">
        <v>0</v>
      </c>
      <c r="N24" s="23">
        <v>2.17</v>
      </c>
      <c r="O24" s="23">
        <v>18.21</v>
      </c>
      <c r="P24" s="23">
        <v>2.4700000000000002</v>
      </c>
      <c r="Q24" s="23">
        <v>0</v>
      </c>
      <c r="R24" s="23">
        <v>0</v>
      </c>
      <c r="S24" s="23">
        <v>0.2</v>
      </c>
      <c r="T24" s="23">
        <v>1.81</v>
      </c>
      <c r="U24" s="23">
        <v>204.95</v>
      </c>
      <c r="V24" s="23">
        <v>451.85</v>
      </c>
      <c r="W24" s="23">
        <v>21.09</v>
      </c>
      <c r="X24" s="23">
        <v>34.46</v>
      </c>
      <c r="Y24" s="23">
        <v>92.37</v>
      </c>
      <c r="Z24" s="23">
        <v>1.22</v>
      </c>
      <c r="AA24" s="23">
        <v>0</v>
      </c>
      <c r="AB24" s="23">
        <v>972</v>
      </c>
      <c r="AC24" s="23">
        <v>202.25</v>
      </c>
      <c r="AD24" s="23">
        <v>2.59</v>
      </c>
      <c r="AE24" s="23">
        <v>0.12</v>
      </c>
      <c r="AF24" s="23">
        <v>0.06</v>
      </c>
      <c r="AG24" s="23">
        <v>1</v>
      </c>
      <c r="AH24" s="23">
        <v>2.14</v>
      </c>
      <c r="AI24" s="23">
        <v>6.5</v>
      </c>
      <c r="AJ24" s="20">
        <v>0</v>
      </c>
      <c r="AK24" s="20">
        <v>88.36</v>
      </c>
      <c r="AL24" s="20">
        <v>87.61</v>
      </c>
      <c r="AM24" s="20">
        <v>138.09</v>
      </c>
      <c r="AN24" s="20">
        <v>105.1</v>
      </c>
      <c r="AO24" s="20">
        <v>27.64</v>
      </c>
      <c r="AP24" s="20">
        <v>80.56</v>
      </c>
      <c r="AQ24" s="20">
        <v>38.82</v>
      </c>
      <c r="AR24" s="20">
        <v>102.32</v>
      </c>
      <c r="AS24" s="20">
        <v>128.59</v>
      </c>
      <c r="AT24" s="20">
        <v>206.9</v>
      </c>
      <c r="AU24" s="20">
        <v>186.12</v>
      </c>
      <c r="AV24" s="20">
        <v>42.22</v>
      </c>
      <c r="AW24" s="20">
        <v>110.59</v>
      </c>
      <c r="AX24" s="20">
        <v>574.82000000000005</v>
      </c>
      <c r="AY24" s="20">
        <v>0</v>
      </c>
      <c r="AZ24" s="20">
        <v>111.39</v>
      </c>
      <c r="BA24" s="20">
        <v>106.74</v>
      </c>
      <c r="BB24" s="20">
        <v>80.650000000000006</v>
      </c>
      <c r="BC24" s="20">
        <v>42.72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0.45</v>
      </c>
      <c r="BL24" s="20">
        <v>0</v>
      </c>
      <c r="BM24" s="20">
        <v>0.19</v>
      </c>
      <c r="BN24" s="20">
        <v>0.01</v>
      </c>
      <c r="BO24" s="20">
        <v>0.03</v>
      </c>
      <c r="BP24" s="20">
        <v>0</v>
      </c>
      <c r="BQ24" s="20">
        <v>0</v>
      </c>
      <c r="BR24" s="20">
        <v>0.01</v>
      </c>
      <c r="BS24" s="20">
        <v>1.41</v>
      </c>
      <c r="BT24" s="20">
        <v>0</v>
      </c>
      <c r="BU24" s="20">
        <v>0</v>
      </c>
      <c r="BV24" s="20">
        <v>3.37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251.01</v>
      </c>
      <c r="CC24" s="24"/>
      <c r="CD24" s="24"/>
      <c r="CE24" s="20">
        <v>162</v>
      </c>
      <c r="CF24" s="20"/>
      <c r="CG24" s="20">
        <v>11.99</v>
      </c>
      <c r="CH24" s="20">
        <v>7.33</v>
      </c>
      <c r="CI24" s="20">
        <v>9.66</v>
      </c>
      <c r="CJ24" s="20">
        <v>528.77</v>
      </c>
      <c r="CK24" s="20">
        <v>289.70999999999998</v>
      </c>
      <c r="CL24" s="20">
        <v>409.24</v>
      </c>
      <c r="CM24" s="20">
        <v>21.85</v>
      </c>
      <c r="CN24" s="20">
        <v>10.11</v>
      </c>
      <c r="CO24" s="20">
        <v>16.149999999999999</v>
      </c>
      <c r="CP24" s="20">
        <v>0</v>
      </c>
      <c r="CQ24" s="20">
        <v>0.5</v>
      </c>
      <c r="CR24" s="28"/>
    </row>
    <row r="25" spans="1:96" s="20" customFormat="1" ht="94.5" x14ac:dyDescent="0.25">
      <c r="A25" s="21" t="str">
        <f>"6/1"</f>
        <v>6/1</v>
      </c>
      <c r="B25" s="27" t="s">
        <v>289</v>
      </c>
      <c r="C25" s="23" t="str">
        <f>"100"</f>
        <v>100</v>
      </c>
      <c r="D25" s="23">
        <v>1.53</v>
      </c>
      <c r="E25" s="23">
        <v>0</v>
      </c>
      <c r="F25" s="23">
        <v>5.96</v>
      </c>
      <c r="G25" s="23">
        <v>5.96</v>
      </c>
      <c r="H25" s="23">
        <v>9.32</v>
      </c>
      <c r="I25" s="23">
        <v>92.691829999999996</v>
      </c>
      <c r="J25" s="23">
        <v>0.75</v>
      </c>
      <c r="K25" s="23">
        <v>3.9</v>
      </c>
      <c r="L25" s="23">
        <v>0</v>
      </c>
      <c r="M25" s="23">
        <v>0</v>
      </c>
      <c r="N25" s="23">
        <v>7.37</v>
      </c>
      <c r="O25" s="23">
        <v>0.1</v>
      </c>
      <c r="P25" s="23">
        <v>1.85</v>
      </c>
      <c r="Q25" s="23">
        <v>0</v>
      </c>
      <c r="R25" s="23">
        <v>0</v>
      </c>
      <c r="S25" s="23">
        <v>0.27</v>
      </c>
      <c r="T25" s="23">
        <v>1.1599999999999999</v>
      </c>
      <c r="U25" s="23">
        <v>202.56</v>
      </c>
      <c r="V25" s="23">
        <v>251.99</v>
      </c>
      <c r="W25" s="23">
        <v>41.41</v>
      </c>
      <c r="X25" s="23">
        <v>17.829999999999998</v>
      </c>
      <c r="Y25" s="23">
        <v>31.89</v>
      </c>
      <c r="Z25" s="23">
        <v>0.56999999999999995</v>
      </c>
      <c r="AA25" s="23">
        <v>0</v>
      </c>
      <c r="AB25" s="23">
        <v>1896.3</v>
      </c>
      <c r="AC25" s="23">
        <v>322.25</v>
      </c>
      <c r="AD25" s="23">
        <v>2.78</v>
      </c>
      <c r="AE25" s="23">
        <v>0.03</v>
      </c>
      <c r="AF25" s="23">
        <v>0.04</v>
      </c>
      <c r="AG25" s="23">
        <v>0.67</v>
      </c>
      <c r="AH25" s="23">
        <v>0.85</v>
      </c>
      <c r="AI25" s="23">
        <v>33.86</v>
      </c>
      <c r="AJ25" s="20">
        <v>0</v>
      </c>
      <c r="AK25" s="20">
        <v>49.37</v>
      </c>
      <c r="AL25" s="20">
        <v>42.24</v>
      </c>
      <c r="AM25" s="20">
        <v>53.94</v>
      </c>
      <c r="AN25" s="20">
        <v>50.79</v>
      </c>
      <c r="AO25" s="20">
        <v>17.579999999999998</v>
      </c>
      <c r="AP25" s="20">
        <v>38.090000000000003</v>
      </c>
      <c r="AQ25" s="20">
        <v>8.6</v>
      </c>
      <c r="AR25" s="20">
        <v>46.02</v>
      </c>
      <c r="AS25" s="20">
        <v>59.71</v>
      </c>
      <c r="AT25" s="20">
        <v>68.900000000000006</v>
      </c>
      <c r="AU25" s="20">
        <v>147.59</v>
      </c>
      <c r="AV25" s="20">
        <v>22.78</v>
      </c>
      <c r="AW25" s="20">
        <v>39.090000000000003</v>
      </c>
      <c r="AX25" s="20">
        <v>238.97</v>
      </c>
      <c r="AY25" s="20">
        <v>0</v>
      </c>
      <c r="AZ25" s="20">
        <v>48.07</v>
      </c>
      <c r="BA25" s="20">
        <v>48.54</v>
      </c>
      <c r="BB25" s="20">
        <v>39.57</v>
      </c>
      <c r="BC25" s="20">
        <v>16.579999999999998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0.36</v>
      </c>
      <c r="BL25" s="20">
        <v>0</v>
      </c>
      <c r="BM25" s="20">
        <v>0.24</v>
      </c>
      <c r="BN25" s="20">
        <v>0.02</v>
      </c>
      <c r="BO25" s="20">
        <v>0.04</v>
      </c>
      <c r="BP25" s="20">
        <v>0</v>
      </c>
      <c r="BQ25" s="20">
        <v>0</v>
      </c>
      <c r="BR25" s="20">
        <v>0</v>
      </c>
      <c r="BS25" s="20">
        <v>1.39</v>
      </c>
      <c r="BT25" s="20">
        <v>0</v>
      </c>
      <c r="BU25" s="20">
        <v>0</v>
      </c>
      <c r="BV25" s="20">
        <v>3.47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81.89</v>
      </c>
      <c r="CC25" s="24"/>
      <c r="CD25" s="24"/>
      <c r="CE25" s="20">
        <v>316.05</v>
      </c>
      <c r="CG25" s="20">
        <v>27.1</v>
      </c>
      <c r="CH25" s="20">
        <v>12.42</v>
      </c>
      <c r="CI25" s="20">
        <v>19.760000000000002</v>
      </c>
      <c r="CJ25" s="20">
        <v>812.67</v>
      </c>
      <c r="CK25" s="20">
        <v>194.59</v>
      </c>
      <c r="CL25" s="20">
        <v>503.63</v>
      </c>
      <c r="CM25" s="20">
        <v>13.05</v>
      </c>
      <c r="CN25" s="20">
        <v>12.32</v>
      </c>
      <c r="CO25" s="20">
        <v>12.69</v>
      </c>
      <c r="CP25" s="20">
        <v>3</v>
      </c>
      <c r="CQ25" s="20">
        <v>0.5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32.08</v>
      </c>
      <c r="E26" s="33">
        <v>15.37</v>
      </c>
      <c r="F26" s="33">
        <v>22.9</v>
      </c>
      <c r="G26" s="33">
        <v>19.149999999999999</v>
      </c>
      <c r="H26" s="33">
        <v>121.93</v>
      </c>
      <c r="I26" s="33">
        <v>800.39</v>
      </c>
      <c r="J26" s="33">
        <v>3.53</v>
      </c>
      <c r="K26" s="33">
        <v>10.4</v>
      </c>
      <c r="L26" s="33">
        <v>0</v>
      </c>
      <c r="M26" s="33">
        <v>0</v>
      </c>
      <c r="N26" s="33">
        <v>28.76</v>
      </c>
      <c r="O26" s="33">
        <v>78.11</v>
      </c>
      <c r="P26" s="33">
        <v>15.05</v>
      </c>
      <c r="Q26" s="33">
        <v>0</v>
      </c>
      <c r="R26" s="33">
        <v>0</v>
      </c>
      <c r="S26" s="33">
        <v>2.11</v>
      </c>
      <c r="T26" s="33">
        <v>9.77</v>
      </c>
      <c r="U26" s="33">
        <v>1376.85</v>
      </c>
      <c r="V26" s="33">
        <v>1792.47</v>
      </c>
      <c r="W26" s="33">
        <v>145.33000000000001</v>
      </c>
      <c r="X26" s="33">
        <v>149.74</v>
      </c>
      <c r="Y26" s="33">
        <v>472.05</v>
      </c>
      <c r="Z26" s="33">
        <v>7.88</v>
      </c>
      <c r="AA26" s="33">
        <v>38.25</v>
      </c>
      <c r="AB26" s="33">
        <v>7339.38</v>
      </c>
      <c r="AC26" s="33">
        <v>1493.23</v>
      </c>
      <c r="AD26" s="33">
        <v>10.17</v>
      </c>
      <c r="AE26" s="33">
        <v>0.56000000000000005</v>
      </c>
      <c r="AF26" s="33">
        <v>0.4</v>
      </c>
      <c r="AG26" s="33">
        <v>7.02</v>
      </c>
      <c r="AH26" s="33">
        <v>13.44</v>
      </c>
      <c r="AI26" s="33">
        <v>53.33</v>
      </c>
      <c r="AJ26" s="34">
        <v>0</v>
      </c>
      <c r="AK26" s="34">
        <v>1569.03</v>
      </c>
      <c r="AL26" s="34">
        <v>1303.26</v>
      </c>
      <c r="AM26" s="34">
        <v>2225.46</v>
      </c>
      <c r="AN26" s="34">
        <v>2058.58</v>
      </c>
      <c r="AO26" s="34">
        <v>604.5</v>
      </c>
      <c r="AP26" s="34">
        <v>1321.41</v>
      </c>
      <c r="AQ26" s="34">
        <v>343.56</v>
      </c>
      <c r="AR26" s="34">
        <v>742.46</v>
      </c>
      <c r="AS26" s="34">
        <v>686.47</v>
      </c>
      <c r="AT26" s="34">
        <v>976.94</v>
      </c>
      <c r="AU26" s="34">
        <v>1221.3900000000001</v>
      </c>
      <c r="AV26" s="34">
        <v>919.56</v>
      </c>
      <c r="AW26" s="34">
        <v>633.61</v>
      </c>
      <c r="AX26" s="34">
        <v>3571.74</v>
      </c>
      <c r="AY26" s="34">
        <v>0.84</v>
      </c>
      <c r="AZ26" s="34">
        <v>1023.23</v>
      </c>
      <c r="BA26" s="34">
        <v>685.37</v>
      </c>
      <c r="BB26" s="34">
        <v>451.69</v>
      </c>
      <c r="BC26" s="34">
        <v>279.67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1.27</v>
      </c>
      <c r="BL26" s="34">
        <v>0</v>
      </c>
      <c r="BM26" s="34">
        <v>0.64</v>
      </c>
      <c r="BN26" s="34">
        <v>0.06</v>
      </c>
      <c r="BO26" s="34">
        <v>0.1</v>
      </c>
      <c r="BP26" s="34">
        <v>0</v>
      </c>
      <c r="BQ26" s="34">
        <v>0</v>
      </c>
      <c r="BR26" s="34">
        <v>0.02</v>
      </c>
      <c r="BS26" s="34">
        <v>4.0599999999999996</v>
      </c>
      <c r="BT26" s="34">
        <v>0</v>
      </c>
      <c r="BU26" s="34">
        <v>0</v>
      </c>
      <c r="BV26" s="34">
        <v>10.33</v>
      </c>
      <c r="BW26" s="34">
        <v>0.08</v>
      </c>
      <c r="BX26" s="34">
        <v>0</v>
      </c>
      <c r="BY26" s="34">
        <v>0</v>
      </c>
      <c r="BZ26" s="34">
        <v>0</v>
      </c>
      <c r="CA26" s="34">
        <v>0</v>
      </c>
      <c r="CB26" s="34">
        <v>935.81</v>
      </c>
      <c r="CC26" s="25"/>
      <c r="CD26" s="25">
        <f>$I$26/$I$27*100</f>
        <v>58.047648402654382</v>
      </c>
      <c r="CE26" s="34">
        <v>1261.48</v>
      </c>
      <c r="CF26" s="34"/>
      <c r="CG26" s="34">
        <v>281.8</v>
      </c>
      <c r="CH26" s="34">
        <v>91.35</v>
      </c>
      <c r="CI26" s="34">
        <v>186.57</v>
      </c>
      <c r="CJ26" s="34">
        <v>10596.98</v>
      </c>
      <c r="CK26" s="34">
        <v>4152.25</v>
      </c>
      <c r="CL26" s="34">
        <v>7374.62</v>
      </c>
      <c r="CM26" s="34">
        <v>197.16</v>
      </c>
      <c r="CN26" s="34">
        <v>145.88999999999999</v>
      </c>
      <c r="CO26" s="34">
        <v>171.74</v>
      </c>
      <c r="CP26" s="34">
        <v>8</v>
      </c>
      <c r="CQ26" s="34">
        <v>2</v>
      </c>
    </row>
    <row r="27" spans="1:96" s="30" customFormat="1" x14ac:dyDescent="0.25">
      <c r="A27" s="31"/>
      <c r="B27" s="32" t="s">
        <v>117</v>
      </c>
      <c r="C27" s="33"/>
      <c r="D27" s="33">
        <v>45.99</v>
      </c>
      <c r="E27" s="33">
        <v>18.41</v>
      </c>
      <c r="F27" s="33">
        <v>40.18</v>
      </c>
      <c r="G27" s="33">
        <v>34.619999999999997</v>
      </c>
      <c r="H27" s="33">
        <v>215.44</v>
      </c>
      <c r="I27" s="33">
        <v>1378.85</v>
      </c>
      <c r="J27" s="33">
        <v>6.26</v>
      </c>
      <c r="K27" s="33">
        <v>19.48</v>
      </c>
      <c r="L27" s="33">
        <v>0</v>
      </c>
      <c r="M27" s="33">
        <v>0</v>
      </c>
      <c r="N27" s="33">
        <v>53.99</v>
      </c>
      <c r="O27" s="33">
        <v>139.74</v>
      </c>
      <c r="P27" s="33">
        <v>21.71</v>
      </c>
      <c r="Q27" s="33">
        <v>0</v>
      </c>
      <c r="R27" s="33">
        <v>0</v>
      </c>
      <c r="S27" s="33">
        <v>3.93</v>
      </c>
      <c r="T27" s="33">
        <v>14.32</v>
      </c>
      <c r="U27" s="33">
        <v>1758.33</v>
      </c>
      <c r="V27" s="33">
        <v>2901.9</v>
      </c>
      <c r="W27" s="33">
        <v>230.97</v>
      </c>
      <c r="X27" s="33">
        <v>213.97</v>
      </c>
      <c r="Y27" s="33">
        <v>673.73</v>
      </c>
      <c r="Z27" s="33">
        <v>10.78</v>
      </c>
      <c r="AA27" s="33">
        <v>92.18</v>
      </c>
      <c r="AB27" s="33">
        <v>9021.09</v>
      </c>
      <c r="AC27" s="33">
        <v>1884.46</v>
      </c>
      <c r="AD27" s="33">
        <v>17.68</v>
      </c>
      <c r="AE27" s="33">
        <v>0.83</v>
      </c>
      <c r="AF27" s="33">
        <v>0.63</v>
      </c>
      <c r="AG27" s="33">
        <v>9.35</v>
      </c>
      <c r="AH27" s="33">
        <v>19.54</v>
      </c>
      <c r="AI27" s="33">
        <v>95.48</v>
      </c>
      <c r="AJ27" s="34">
        <v>0</v>
      </c>
      <c r="AK27" s="34">
        <v>2077.17</v>
      </c>
      <c r="AL27" s="34">
        <v>1777.43</v>
      </c>
      <c r="AM27" s="34">
        <v>3037.16</v>
      </c>
      <c r="AN27" s="34">
        <v>2526.12</v>
      </c>
      <c r="AO27" s="34">
        <v>811.07</v>
      </c>
      <c r="AP27" s="34">
        <v>1717.63</v>
      </c>
      <c r="AQ27" s="34">
        <v>485.7</v>
      </c>
      <c r="AR27" s="34">
        <v>1267.68</v>
      </c>
      <c r="AS27" s="34">
        <v>1151.52</v>
      </c>
      <c r="AT27" s="34">
        <v>1675.17</v>
      </c>
      <c r="AU27" s="34">
        <v>1852.78</v>
      </c>
      <c r="AV27" s="34">
        <v>1144.9100000000001</v>
      </c>
      <c r="AW27" s="34">
        <v>1012.57</v>
      </c>
      <c r="AX27" s="34">
        <v>6189.49</v>
      </c>
      <c r="AY27" s="34">
        <v>6.3</v>
      </c>
      <c r="AZ27" s="34">
        <v>1742.86</v>
      </c>
      <c r="BA27" s="34">
        <v>1233.6600000000001</v>
      </c>
      <c r="BB27" s="34">
        <v>766.92</v>
      </c>
      <c r="BC27" s="34">
        <v>491.57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2.27</v>
      </c>
      <c r="BL27" s="34">
        <v>0</v>
      </c>
      <c r="BM27" s="34">
        <v>1.2</v>
      </c>
      <c r="BN27" s="34">
        <v>0.1</v>
      </c>
      <c r="BO27" s="34">
        <v>0.19</v>
      </c>
      <c r="BP27" s="34">
        <v>0</v>
      </c>
      <c r="BQ27" s="34">
        <v>0</v>
      </c>
      <c r="BR27" s="34">
        <v>0.03</v>
      </c>
      <c r="BS27" s="34">
        <v>7.49</v>
      </c>
      <c r="BT27" s="34">
        <v>0</v>
      </c>
      <c r="BU27" s="34">
        <v>0</v>
      </c>
      <c r="BV27" s="34">
        <v>18.899999999999999</v>
      </c>
      <c r="BW27" s="34">
        <v>0.09</v>
      </c>
      <c r="BX27" s="34">
        <v>0</v>
      </c>
      <c r="BY27" s="34">
        <v>0</v>
      </c>
      <c r="BZ27" s="34">
        <v>0</v>
      </c>
      <c r="CA27" s="34">
        <v>0</v>
      </c>
      <c r="CB27" s="34">
        <v>1465.36</v>
      </c>
      <c r="CC27" s="25"/>
      <c r="CD27" s="25"/>
      <c r="CE27" s="34">
        <v>1595.69</v>
      </c>
      <c r="CF27" s="34"/>
      <c r="CG27" s="34">
        <v>451.47</v>
      </c>
      <c r="CH27" s="34">
        <v>187.86</v>
      </c>
      <c r="CI27" s="34">
        <v>319.67</v>
      </c>
      <c r="CJ27" s="34">
        <v>21276.48</v>
      </c>
      <c r="CK27" s="34">
        <v>8768.44</v>
      </c>
      <c r="CL27" s="34">
        <v>15022.46</v>
      </c>
      <c r="CM27" s="34">
        <v>392.08</v>
      </c>
      <c r="CN27" s="34">
        <v>279.37</v>
      </c>
      <c r="CO27" s="34">
        <v>337.69</v>
      </c>
      <c r="CP27" s="34">
        <v>21.18</v>
      </c>
      <c r="CQ27" s="34">
        <v>2.84</v>
      </c>
    </row>
    <row r="28" spans="1:96" ht="47.25" x14ac:dyDescent="0.25">
      <c r="A28" s="21"/>
      <c r="B28" s="27" t="s">
        <v>188</v>
      </c>
      <c r="C28" s="23"/>
      <c r="D28" s="23">
        <v>46.2</v>
      </c>
      <c r="E28" s="23">
        <v>0</v>
      </c>
      <c r="F28" s="23">
        <v>47.4</v>
      </c>
      <c r="G28" s="23">
        <v>0</v>
      </c>
      <c r="H28" s="23">
        <v>201</v>
      </c>
      <c r="I28" s="23">
        <v>1410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420</v>
      </c>
      <c r="AD28" s="23">
        <v>0</v>
      </c>
      <c r="AE28" s="23">
        <v>0.72</v>
      </c>
      <c r="AF28" s="23">
        <v>0.84</v>
      </c>
      <c r="AG28" s="23"/>
      <c r="AH28" s="23"/>
      <c r="AI28" s="23">
        <v>36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v>0</v>
      </c>
      <c r="CJ28" s="20"/>
      <c r="CK28" s="20"/>
      <c r="CL28" s="20">
        <v>0</v>
      </c>
      <c r="CM28" s="20"/>
      <c r="CN28" s="20"/>
      <c r="CO28" s="20">
        <v>0</v>
      </c>
      <c r="CP28" s="20"/>
      <c r="CQ28" s="20"/>
    </row>
    <row r="29" spans="1:96" x14ac:dyDescent="0.25">
      <c r="A29" s="21"/>
      <c r="B29" s="27" t="s">
        <v>119</v>
      </c>
      <c r="C29" s="23"/>
      <c r="D29" s="23">
        <f t="shared" ref="D29:I29" si="0">D27-D28</f>
        <v>-0.21000000000000085</v>
      </c>
      <c r="E29" s="23">
        <f t="shared" si="0"/>
        <v>18.41</v>
      </c>
      <c r="F29" s="23">
        <f t="shared" si="0"/>
        <v>-7.2199999999999989</v>
      </c>
      <c r="G29" s="23">
        <f t="shared" si="0"/>
        <v>34.619999999999997</v>
      </c>
      <c r="H29" s="23">
        <f t="shared" si="0"/>
        <v>14.439999999999998</v>
      </c>
      <c r="I29" s="23">
        <f t="shared" si="0"/>
        <v>-31.150000000000091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ref="V29:AF29" si="1">V27-V28</f>
        <v>2901.9</v>
      </c>
      <c r="W29" s="23">
        <f t="shared" si="1"/>
        <v>230.97</v>
      </c>
      <c r="X29" s="23">
        <f t="shared" si="1"/>
        <v>213.97</v>
      </c>
      <c r="Y29" s="23">
        <f t="shared" si="1"/>
        <v>673.73</v>
      </c>
      <c r="Z29" s="23">
        <f t="shared" si="1"/>
        <v>10.78</v>
      </c>
      <c r="AA29" s="23">
        <f t="shared" si="1"/>
        <v>92.18</v>
      </c>
      <c r="AB29" s="23">
        <f t="shared" si="1"/>
        <v>9021.09</v>
      </c>
      <c r="AC29" s="23">
        <f t="shared" si="1"/>
        <v>1464.46</v>
      </c>
      <c r="AD29" s="23">
        <f t="shared" si="1"/>
        <v>17.68</v>
      </c>
      <c r="AE29" s="23">
        <f t="shared" si="1"/>
        <v>0.10999999999999999</v>
      </c>
      <c r="AF29" s="23">
        <f t="shared" si="1"/>
        <v>-0.20999999999999996</v>
      </c>
      <c r="AG29" s="23"/>
      <c r="AH29" s="23"/>
      <c r="AI29" s="23">
        <f>AI27-AI28</f>
        <v>59.480000000000004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>
        <f>CI27-CI28</f>
        <v>319.67</v>
      </c>
      <c r="CJ29" s="20"/>
      <c r="CK29" s="20"/>
      <c r="CL29" s="20">
        <f>CL27-CL28</f>
        <v>15022.46</v>
      </c>
      <c r="CM29" s="20"/>
      <c r="CN29" s="20"/>
      <c r="CO29" s="20">
        <f>CO27-CO28</f>
        <v>337.69</v>
      </c>
      <c r="CP29" s="20"/>
      <c r="CQ29" s="20"/>
    </row>
    <row r="30" spans="1:96" ht="31.5" x14ac:dyDescent="0.25">
      <c r="A30" s="21"/>
      <c r="B30" s="27" t="s">
        <v>120</v>
      </c>
      <c r="C30" s="23"/>
      <c r="D30" s="23">
        <v>14</v>
      </c>
      <c r="E30" s="23"/>
      <c r="F30" s="23">
        <v>27</v>
      </c>
      <c r="G30" s="23"/>
      <c r="H30" s="23">
        <v>59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294</v>
      </c>
      <c r="D4" s="48" t="s">
        <v>281</v>
      </c>
      <c r="E4" s="49">
        <v>190</v>
      </c>
      <c r="F4" s="50"/>
      <c r="G4" s="49">
        <v>225.1255512484</v>
      </c>
      <c r="H4" s="49">
        <v>6.08</v>
      </c>
      <c r="I4" s="49">
        <v>9.36</v>
      </c>
      <c r="J4" s="51">
        <v>29.95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20.530314146341464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122</v>
      </c>
      <c r="D7" s="55" t="s">
        <v>200</v>
      </c>
      <c r="E7" s="56">
        <v>100</v>
      </c>
      <c r="F7" s="57"/>
      <c r="G7" s="56">
        <v>40.599999999999994</v>
      </c>
      <c r="H7" s="56">
        <v>0.8</v>
      </c>
      <c r="I7" s="56">
        <v>0.2</v>
      </c>
      <c r="J7" s="58">
        <v>9.4</v>
      </c>
    </row>
    <row r="8" spans="1:10" x14ac:dyDescent="0.25">
      <c r="A8" s="52"/>
      <c r="B8" s="59" t="s">
        <v>140</v>
      </c>
      <c r="C8" s="54" t="s">
        <v>189</v>
      </c>
      <c r="D8" s="55" t="s">
        <v>187</v>
      </c>
      <c r="E8" s="56">
        <v>70</v>
      </c>
      <c r="F8" s="57"/>
      <c r="G8" s="56">
        <v>231.08794995999997</v>
      </c>
      <c r="H8" s="56">
        <v>5.44</v>
      </c>
      <c r="I8" s="56">
        <v>6.3</v>
      </c>
      <c r="J8" s="58">
        <v>38.58</v>
      </c>
    </row>
    <row r="9" spans="1:10" x14ac:dyDescent="0.25">
      <c r="A9" s="52"/>
      <c r="B9" s="53"/>
      <c r="C9" s="54" t="s">
        <v>295</v>
      </c>
      <c r="D9" s="55" t="s">
        <v>302</v>
      </c>
      <c r="E9" s="56">
        <v>20</v>
      </c>
      <c r="F9" s="57"/>
      <c r="G9" s="56">
        <v>16.328130527800003</v>
      </c>
      <c r="H9" s="56">
        <v>0.14000000000000001</v>
      </c>
      <c r="I9" s="56">
        <v>1.27</v>
      </c>
      <c r="J9" s="58">
        <v>1.1399999999999999</v>
      </c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229</v>
      </c>
      <c r="D14" s="70" t="s">
        <v>220</v>
      </c>
      <c r="E14" s="71">
        <v>100</v>
      </c>
      <c r="F14" s="72"/>
      <c r="G14" s="71">
        <v>142.17761999999999</v>
      </c>
      <c r="H14" s="71">
        <v>16.45</v>
      </c>
      <c r="I14" s="71">
        <v>5.28</v>
      </c>
      <c r="J14" s="73">
        <v>7.08</v>
      </c>
    </row>
    <row r="15" spans="1:10" x14ac:dyDescent="0.25">
      <c r="A15" s="52"/>
      <c r="B15" s="59" t="s">
        <v>143</v>
      </c>
      <c r="C15" s="54" t="s">
        <v>296</v>
      </c>
      <c r="D15" s="55" t="s">
        <v>287</v>
      </c>
      <c r="E15" s="56">
        <v>200</v>
      </c>
      <c r="F15" s="57"/>
      <c r="G15" s="56">
        <v>147.288175</v>
      </c>
      <c r="H15" s="56">
        <v>3.78</v>
      </c>
      <c r="I15" s="56">
        <v>4.84</v>
      </c>
      <c r="J15" s="58">
        <v>23.85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40</v>
      </c>
      <c r="F16" s="57"/>
      <c r="G16" s="56">
        <v>89.560399999999987</v>
      </c>
      <c r="H16" s="56">
        <v>2.64</v>
      </c>
      <c r="I16" s="56">
        <v>0.26</v>
      </c>
      <c r="J16" s="58">
        <v>18.760000000000002</v>
      </c>
    </row>
    <row r="17" spans="1:10" x14ac:dyDescent="0.25">
      <c r="A17" s="52"/>
      <c r="B17" s="59" t="s">
        <v>146</v>
      </c>
      <c r="C17" s="54" t="s">
        <v>122</v>
      </c>
      <c r="D17" s="55" t="s">
        <v>106</v>
      </c>
      <c r="E17" s="56">
        <v>60</v>
      </c>
      <c r="F17" s="57"/>
      <c r="G17" s="56">
        <v>116.02799999999999</v>
      </c>
      <c r="H17" s="56">
        <v>3.96</v>
      </c>
      <c r="I17" s="56">
        <v>0.72</v>
      </c>
      <c r="J17" s="58">
        <v>25.02</v>
      </c>
    </row>
    <row r="18" spans="1:10" x14ac:dyDescent="0.25">
      <c r="A18" s="52"/>
      <c r="B18" s="59" t="s">
        <v>148</v>
      </c>
      <c r="C18" s="54" t="s">
        <v>297</v>
      </c>
      <c r="D18" s="55" t="s">
        <v>288</v>
      </c>
      <c r="E18" s="56">
        <v>200</v>
      </c>
      <c r="F18" s="57"/>
      <c r="G18" s="56">
        <v>61.375960000000006</v>
      </c>
      <c r="H18" s="56">
        <v>0.35</v>
      </c>
      <c r="I18" s="56">
        <v>0.35</v>
      </c>
      <c r="J18" s="58">
        <v>15.05</v>
      </c>
    </row>
    <row r="19" spans="1:10" x14ac:dyDescent="0.25">
      <c r="A19" s="52"/>
      <c r="B19" s="59" t="s">
        <v>150</v>
      </c>
      <c r="C19" s="54" t="s">
        <v>210</v>
      </c>
      <c r="D19" s="55" t="s">
        <v>202</v>
      </c>
      <c r="E19" s="56">
        <v>250</v>
      </c>
      <c r="F19" s="57"/>
      <c r="G19" s="56">
        <v>151.27225750000002</v>
      </c>
      <c r="H19" s="56">
        <v>3.37</v>
      </c>
      <c r="I19" s="56">
        <v>5.49</v>
      </c>
      <c r="J19" s="58">
        <v>22.85</v>
      </c>
    </row>
    <row r="20" spans="1:10" ht="30" x14ac:dyDescent="0.25">
      <c r="A20" s="52"/>
      <c r="B20" s="59" t="s">
        <v>152</v>
      </c>
      <c r="C20" s="54" t="s">
        <v>298</v>
      </c>
      <c r="D20" s="55" t="s">
        <v>289</v>
      </c>
      <c r="E20" s="56">
        <v>100</v>
      </c>
      <c r="F20" s="57"/>
      <c r="G20" s="56">
        <v>92.691829999999996</v>
      </c>
      <c r="H20" s="56">
        <v>1.53</v>
      </c>
      <c r="I20" s="56">
        <v>5.96</v>
      </c>
      <c r="J20" s="58">
        <v>9.32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45175.355497685188</v>
      </c>
    </row>
    <row r="2" spans="1:2" ht="12.75" customHeight="1" x14ac:dyDescent="0.2">
      <c r="A2" s="83" t="s">
        <v>161</v>
      </c>
      <c r="B2" s="84">
        <v>45176.633043981485</v>
      </c>
    </row>
    <row r="3" spans="1:2" ht="12.75" customHeight="1" x14ac:dyDescent="0.2">
      <c r="A3" s="83" t="s">
        <v>162</v>
      </c>
      <c r="B3" s="83" t="s">
        <v>190</v>
      </c>
    </row>
    <row r="4" spans="1:2" ht="12.75" customHeight="1" x14ac:dyDescent="0.2">
      <c r="A4" s="83" t="s">
        <v>164</v>
      </c>
      <c r="B4" s="83" t="s">
        <v>191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301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pageSetUpPr fitToPage="1"/>
  </sheetPr>
  <dimension ref="A1:IU30"/>
  <sheetViews>
    <sheetView workbookViewId="0">
      <selection activeCell="H8" sqref="H8:H9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"6 сентября 2023 г."</f>
        <v>6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(32)'!B3&lt;&gt;"",'Dop (32)'!B3,"")</f>
        <v>Школы 5-11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47.25" x14ac:dyDescent="0.25">
      <c r="A11" s="21" t="str">
        <f>"56/3"</f>
        <v>56/3</v>
      </c>
      <c r="B11" s="27" t="s">
        <v>281</v>
      </c>
      <c r="C11" s="23" t="str">
        <f>"200"</f>
        <v>200</v>
      </c>
      <c r="D11" s="23">
        <v>6.4</v>
      </c>
      <c r="E11" s="23">
        <v>2.4900000000000002</v>
      </c>
      <c r="F11" s="23">
        <v>9.85</v>
      </c>
      <c r="G11" s="23">
        <v>7.59</v>
      </c>
      <c r="H11" s="23">
        <v>31.52</v>
      </c>
      <c r="I11" s="23">
        <v>236.97426447199996</v>
      </c>
      <c r="J11" s="23">
        <v>1.66</v>
      </c>
      <c r="K11" s="23">
        <v>4.55</v>
      </c>
      <c r="L11" s="23">
        <v>0</v>
      </c>
      <c r="M11" s="23">
        <v>0</v>
      </c>
      <c r="N11" s="23">
        <v>4.51</v>
      </c>
      <c r="O11" s="23">
        <v>23.9</v>
      </c>
      <c r="P11" s="23">
        <v>3.11</v>
      </c>
      <c r="Q11" s="23">
        <v>0</v>
      </c>
      <c r="R11" s="23">
        <v>0</v>
      </c>
      <c r="S11" s="23">
        <v>0.46</v>
      </c>
      <c r="T11" s="23">
        <v>2.59</v>
      </c>
      <c r="U11" s="23">
        <v>37.049999999999997</v>
      </c>
      <c r="V11" s="23">
        <v>926.3</v>
      </c>
      <c r="W11" s="23">
        <v>36.57</v>
      </c>
      <c r="X11" s="23">
        <v>46.58</v>
      </c>
      <c r="Y11" s="23">
        <v>143.9</v>
      </c>
      <c r="Z11" s="23">
        <v>2.2000000000000002</v>
      </c>
      <c r="AA11" s="23">
        <v>50</v>
      </c>
      <c r="AB11" s="23">
        <v>1499.85</v>
      </c>
      <c r="AC11" s="23">
        <v>351.58</v>
      </c>
      <c r="AD11" s="23">
        <v>3.48</v>
      </c>
      <c r="AE11" s="23">
        <v>0.16</v>
      </c>
      <c r="AF11" s="23">
        <v>0.18</v>
      </c>
      <c r="AG11" s="23">
        <v>1.71</v>
      </c>
      <c r="AH11" s="23">
        <v>4.33</v>
      </c>
      <c r="AI11" s="23">
        <v>3.41</v>
      </c>
      <c r="AJ11" s="20">
        <v>0</v>
      </c>
      <c r="AK11" s="20">
        <v>200.68</v>
      </c>
      <c r="AL11" s="20">
        <v>191.23</v>
      </c>
      <c r="AM11" s="20">
        <v>304.68</v>
      </c>
      <c r="AN11" s="20">
        <v>286.26</v>
      </c>
      <c r="AO11" s="20">
        <v>101.69</v>
      </c>
      <c r="AP11" s="20">
        <v>193.35</v>
      </c>
      <c r="AQ11" s="20">
        <v>75.75</v>
      </c>
      <c r="AR11" s="20">
        <v>203.17</v>
      </c>
      <c r="AS11" s="20">
        <v>246.38</v>
      </c>
      <c r="AT11" s="20">
        <v>437.14</v>
      </c>
      <c r="AU11" s="20">
        <v>381.17</v>
      </c>
      <c r="AV11" s="20">
        <v>92.9</v>
      </c>
      <c r="AW11" s="20">
        <v>156.63999999999999</v>
      </c>
      <c r="AX11" s="20">
        <v>761.69</v>
      </c>
      <c r="AY11" s="20">
        <v>2.74</v>
      </c>
      <c r="AZ11" s="20">
        <v>133.81</v>
      </c>
      <c r="BA11" s="20">
        <v>233.31</v>
      </c>
      <c r="BB11" s="20">
        <v>147.79</v>
      </c>
      <c r="BC11" s="20">
        <v>81.64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0.55000000000000004</v>
      </c>
      <c r="BL11" s="20">
        <v>0</v>
      </c>
      <c r="BM11" s="20">
        <v>0.31</v>
      </c>
      <c r="BN11" s="20">
        <v>0.02</v>
      </c>
      <c r="BO11" s="20">
        <v>0.05</v>
      </c>
      <c r="BP11" s="20">
        <v>0</v>
      </c>
      <c r="BQ11" s="20">
        <v>0</v>
      </c>
      <c r="BR11" s="20">
        <v>0.01</v>
      </c>
      <c r="BS11" s="20">
        <v>1.91</v>
      </c>
      <c r="BT11" s="20">
        <v>0</v>
      </c>
      <c r="BU11" s="20">
        <v>0</v>
      </c>
      <c r="BV11" s="20">
        <v>4.2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191.16</v>
      </c>
      <c r="CC11" s="24"/>
      <c r="CD11" s="24"/>
      <c r="CE11" s="20">
        <v>299.98</v>
      </c>
      <c r="CF11" s="20"/>
      <c r="CG11" s="20">
        <v>15.16</v>
      </c>
      <c r="CH11" s="20">
        <v>14.44</v>
      </c>
      <c r="CI11" s="20">
        <v>14.8</v>
      </c>
      <c r="CJ11" s="20">
        <v>1612.55</v>
      </c>
      <c r="CK11" s="20">
        <v>1153</v>
      </c>
      <c r="CL11" s="20">
        <v>1382.78</v>
      </c>
      <c r="CM11" s="20">
        <v>35.29</v>
      </c>
      <c r="CN11" s="20">
        <v>7.14</v>
      </c>
      <c r="CO11" s="20">
        <v>21.22</v>
      </c>
      <c r="CP11" s="20">
        <v>0</v>
      </c>
      <c r="CQ11" s="20">
        <v>0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"29/10"</f>
        <v>29/10</v>
      </c>
      <c r="B13" s="27" t="s">
        <v>98</v>
      </c>
      <c r="C13" s="23" t="str">
        <f>"200"</f>
        <v>200</v>
      </c>
      <c r="D13" s="23">
        <v>0.12</v>
      </c>
      <c r="E13" s="23">
        <v>0</v>
      </c>
      <c r="F13" s="23">
        <v>0.02</v>
      </c>
      <c r="G13" s="23">
        <v>0.02</v>
      </c>
      <c r="H13" s="23">
        <v>5.0599999999999996</v>
      </c>
      <c r="I13" s="23">
        <v>20.530314146341464</v>
      </c>
      <c r="J13" s="23">
        <v>0</v>
      </c>
      <c r="K13" s="23">
        <v>0</v>
      </c>
      <c r="L13" s="23">
        <v>0</v>
      </c>
      <c r="M13" s="23">
        <v>0</v>
      </c>
      <c r="N13" s="23">
        <v>4.93</v>
      </c>
      <c r="O13" s="23">
        <v>0</v>
      </c>
      <c r="P13" s="23">
        <v>0.13</v>
      </c>
      <c r="Q13" s="23">
        <v>0</v>
      </c>
      <c r="R13" s="23">
        <v>0</v>
      </c>
      <c r="S13" s="23">
        <v>0.28000000000000003</v>
      </c>
      <c r="T13" s="23">
        <v>0.05</v>
      </c>
      <c r="U13" s="23">
        <v>0.57999999999999996</v>
      </c>
      <c r="V13" s="23">
        <v>8.02</v>
      </c>
      <c r="W13" s="23">
        <v>2.0299999999999998</v>
      </c>
      <c r="X13" s="23">
        <v>0.56000000000000005</v>
      </c>
      <c r="Y13" s="23">
        <v>1</v>
      </c>
      <c r="Z13" s="23">
        <v>0.04</v>
      </c>
      <c r="AA13" s="23">
        <v>0</v>
      </c>
      <c r="AB13" s="23">
        <v>0.44</v>
      </c>
      <c r="AC13" s="23">
        <v>0.1</v>
      </c>
      <c r="AD13" s="23">
        <v>0.01</v>
      </c>
      <c r="AE13" s="23">
        <v>0</v>
      </c>
      <c r="AF13" s="23">
        <v>0</v>
      </c>
      <c r="AG13" s="23">
        <v>0</v>
      </c>
      <c r="AH13" s="23">
        <v>0.01</v>
      </c>
      <c r="AI13" s="23">
        <v>0.78</v>
      </c>
      <c r="AJ13" s="20">
        <v>0</v>
      </c>
      <c r="AK13" s="20">
        <v>0.67</v>
      </c>
      <c r="AL13" s="20">
        <v>0.76</v>
      </c>
      <c r="AM13" s="20">
        <v>0.62</v>
      </c>
      <c r="AN13" s="20">
        <v>1.1499999999999999</v>
      </c>
      <c r="AO13" s="20">
        <v>0.28999999999999998</v>
      </c>
      <c r="AP13" s="20">
        <v>1.2</v>
      </c>
      <c r="AQ13" s="20">
        <v>0</v>
      </c>
      <c r="AR13" s="20">
        <v>1.53</v>
      </c>
      <c r="AS13" s="20">
        <v>0</v>
      </c>
      <c r="AT13" s="20">
        <v>0</v>
      </c>
      <c r="AU13" s="20">
        <v>0</v>
      </c>
      <c r="AV13" s="20">
        <v>0.86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199.44</v>
      </c>
      <c r="CC13" s="24"/>
      <c r="CD13" s="24"/>
      <c r="CE13" s="20">
        <v>7.0000000000000007E-2</v>
      </c>
      <c r="CF13" s="20"/>
      <c r="CG13" s="20">
        <v>4.21</v>
      </c>
      <c r="CH13" s="20">
        <v>4.0599999999999996</v>
      </c>
      <c r="CI13" s="20">
        <v>4.13</v>
      </c>
      <c r="CJ13" s="20">
        <v>454.11</v>
      </c>
      <c r="CK13" s="20">
        <v>181.83</v>
      </c>
      <c r="CL13" s="20">
        <v>317.97000000000003</v>
      </c>
      <c r="CM13" s="20">
        <v>44.04</v>
      </c>
      <c r="CN13" s="20">
        <v>26.18</v>
      </c>
      <c r="CO13" s="20">
        <v>35.11</v>
      </c>
      <c r="CP13" s="20">
        <v>4.88</v>
      </c>
      <c r="CQ13" s="20">
        <v>0</v>
      </c>
      <c r="CR13" s="28"/>
    </row>
    <row r="14" spans="1:96" s="26" customFormat="1" x14ac:dyDescent="0.25">
      <c r="A14" s="21" t="str">
        <f>"-"</f>
        <v>-</v>
      </c>
      <c r="B14" s="27" t="s">
        <v>200</v>
      </c>
      <c r="C14" s="23" t="str">
        <f>"100"</f>
        <v>100</v>
      </c>
      <c r="D14" s="23">
        <v>0.8</v>
      </c>
      <c r="E14" s="23">
        <v>0</v>
      </c>
      <c r="F14" s="23">
        <v>0.2</v>
      </c>
      <c r="G14" s="23">
        <v>0.2</v>
      </c>
      <c r="H14" s="23">
        <v>9.4</v>
      </c>
      <c r="I14" s="23">
        <v>40.599999999999994</v>
      </c>
      <c r="J14" s="23">
        <v>0</v>
      </c>
      <c r="K14" s="23">
        <v>0</v>
      </c>
      <c r="L14" s="23">
        <v>0</v>
      </c>
      <c r="M14" s="23">
        <v>0</v>
      </c>
      <c r="N14" s="23">
        <v>7.5</v>
      </c>
      <c r="O14" s="23">
        <v>0</v>
      </c>
      <c r="P14" s="23">
        <v>1.9</v>
      </c>
      <c r="Q14" s="23">
        <v>0</v>
      </c>
      <c r="R14" s="23">
        <v>0</v>
      </c>
      <c r="S14" s="23">
        <v>1.1000000000000001</v>
      </c>
      <c r="T14" s="23">
        <v>0.5</v>
      </c>
      <c r="U14" s="23">
        <v>12</v>
      </c>
      <c r="V14" s="23">
        <v>155</v>
      </c>
      <c r="W14" s="23">
        <v>35</v>
      </c>
      <c r="X14" s="23">
        <v>11</v>
      </c>
      <c r="Y14" s="23">
        <v>17</v>
      </c>
      <c r="Z14" s="23">
        <v>0.1</v>
      </c>
      <c r="AA14" s="23">
        <v>0</v>
      </c>
      <c r="AB14" s="23">
        <v>60</v>
      </c>
      <c r="AC14" s="23">
        <v>10</v>
      </c>
      <c r="AD14" s="23">
        <v>0.2</v>
      </c>
      <c r="AE14" s="23">
        <v>0.06</v>
      </c>
      <c r="AF14" s="23">
        <v>0.03</v>
      </c>
      <c r="AG14" s="23">
        <v>0.2</v>
      </c>
      <c r="AH14" s="23">
        <v>0.3</v>
      </c>
      <c r="AI14" s="23">
        <v>38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88</v>
      </c>
      <c r="CC14" s="24"/>
      <c r="CD14" s="24"/>
      <c r="CE14" s="20">
        <v>10</v>
      </c>
      <c r="CF14" s="20"/>
      <c r="CG14" s="20">
        <v>4</v>
      </c>
      <c r="CH14" s="20">
        <v>1</v>
      </c>
      <c r="CI14" s="20">
        <v>2.5</v>
      </c>
      <c r="CJ14" s="20">
        <v>200</v>
      </c>
      <c r="CK14" s="20">
        <v>82</v>
      </c>
      <c r="CL14" s="20">
        <v>141</v>
      </c>
      <c r="CM14" s="20">
        <v>46.8</v>
      </c>
      <c r="CN14" s="20">
        <v>46.8</v>
      </c>
      <c r="CO14" s="20">
        <v>46.8</v>
      </c>
      <c r="CP14" s="20">
        <v>0</v>
      </c>
      <c r="CQ14" s="20">
        <v>0</v>
      </c>
      <c r="CR14" s="28"/>
    </row>
    <row r="15" spans="1:96" s="26" customFormat="1" ht="31.5" x14ac:dyDescent="0.25">
      <c r="A15" s="21" t="str">
        <f>"13/12"</f>
        <v>13/12</v>
      </c>
      <c r="B15" s="27" t="s">
        <v>187</v>
      </c>
      <c r="C15" s="23" t="str">
        <f>"100"</f>
        <v>100</v>
      </c>
      <c r="D15" s="23">
        <v>7.78</v>
      </c>
      <c r="E15" s="23">
        <v>0.97</v>
      </c>
      <c r="F15" s="23">
        <v>8.99</v>
      </c>
      <c r="G15" s="23">
        <v>9.4700000000000006</v>
      </c>
      <c r="H15" s="23">
        <v>55.11</v>
      </c>
      <c r="I15" s="23">
        <v>330.12564279999998</v>
      </c>
      <c r="J15" s="23">
        <v>1.4</v>
      </c>
      <c r="K15" s="23">
        <v>5.59</v>
      </c>
      <c r="L15" s="23">
        <v>0</v>
      </c>
      <c r="M15" s="23">
        <v>0</v>
      </c>
      <c r="N15" s="23">
        <v>11.19</v>
      </c>
      <c r="O15" s="23">
        <v>41.77</v>
      </c>
      <c r="P15" s="23">
        <v>2.15</v>
      </c>
      <c r="Q15" s="23">
        <v>0</v>
      </c>
      <c r="R15" s="23">
        <v>0</v>
      </c>
      <c r="S15" s="23">
        <v>0</v>
      </c>
      <c r="T15" s="23">
        <v>1.42</v>
      </c>
      <c r="U15" s="23">
        <v>397.98</v>
      </c>
      <c r="V15" s="23">
        <v>83.3</v>
      </c>
      <c r="W15" s="23">
        <v>17.329999999999998</v>
      </c>
      <c r="X15" s="23">
        <v>10.49</v>
      </c>
      <c r="Y15" s="23">
        <v>63.14</v>
      </c>
      <c r="Z15" s="23">
        <v>0.9</v>
      </c>
      <c r="AA15" s="23">
        <v>9.18</v>
      </c>
      <c r="AB15" s="23">
        <v>2.88</v>
      </c>
      <c r="AC15" s="23">
        <v>15.9</v>
      </c>
      <c r="AD15" s="23">
        <v>4.8499999999999996</v>
      </c>
      <c r="AE15" s="23">
        <v>0.09</v>
      </c>
      <c r="AF15" s="23">
        <v>0.04</v>
      </c>
      <c r="AG15" s="23">
        <v>0.68</v>
      </c>
      <c r="AH15" s="23">
        <v>2.33</v>
      </c>
      <c r="AI15" s="23">
        <v>0</v>
      </c>
      <c r="AJ15" s="20">
        <v>0</v>
      </c>
      <c r="AK15" s="20">
        <v>354.48</v>
      </c>
      <c r="AL15" s="20">
        <v>315.62</v>
      </c>
      <c r="AM15" s="20">
        <v>588.71</v>
      </c>
      <c r="AN15" s="20">
        <v>225.51</v>
      </c>
      <c r="AO15" s="20">
        <v>125.98</v>
      </c>
      <c r="AP15" s="20">
        <v>240.1</v>
      </c>
      <c r="AQ15" s="20">
        <v>77.19</v>
      </c>
      <c r="AR15" s="20">
        <v>362.04</v>
      </c>
      <c r="AS15" s="20">
        <v>260.58</v>
      </c>
      <c r="AT15" s="20">
        <v>308.74</v>
      </c>
      <c r="AU15" s="20">
        <v>303.26</v>
      </c>
      <c r="AV15" s="20">
        <v>153.01</v>
      </c>
      <c r="AW15" s="20">
        <v>255.13</v>
      </c>
      <c r="AX15" s="20">
        <v>2088.27</v>
      </c>
      <c r="AY15" s="20">
        <v>4.08</v>
      </c>
      <c r="AZ15" s="20">
        <v>646.79</v>
      </c>
      <c r="BA15" s="20">
        <v>378.35</v>
      </c>
      <c r="BB15" s="20">
        <v>192.28</v>
      </c>
      <c r="BC15" s="20">
        <v>146.4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0.55000000000000004</v>
      </c>
      <c r="BL15" s="20">
        <v>0</v>
      </c>
      <c r="BM15" s="20">
        <v>0.32</v>
      </c>
      <c r="BN15" s="20">
        <v>0.02</v>
      </c>
      <c r="BO15" s="20">
        <v>0.05</v>
      </c>
      <c r="BP15" s="20">
        <v>0</v>
      </c>
      <c r="BQ15" s="20">
        <v>0</v>
      </c>
      <c r="BR15" s="20">
        <v>0.01</v>
      </c>
      <c r="BS15" s="20">
        <v>1.85</v>
      </c>
      <c r="BT15" s="20">
        <v>0</v>
      </c>
      <c r="BU15" s="20">
        <v>0</v>
      </c>
      <c r="BV15" s="20">
        <v>5.4</v>
      </c>
      <c r="BW15" s="20">
        <v>0.02</v>
      </c>
      <c r="BX15" s="20">
        <v>0</v>
      </c>
      <c r="BY15" s="20">
        <v>0</v>
      </c>
      <c r="BZ15" s="20">
        <v>0</v>
      </c>
      <c r="CA15" s="20">
        <v>0</v>
      </c>
      <c r="CB15" s="20">
        <v>44.65</v>
      </c>
      <c r="CC15" s="24"/>
      <c r="CD15" s="24"/>
      <c r="CE15" s="20">
        <v>9.66</v>
      </c>
      <c r="CF15" s="20"/>
      <c r="CG15" s="20">
        <v>106.62</v>
      </c>
      <c r="CH15" s="20">
        <v>56.05</v>
      </c>
      <c r="CI15" s="20">
        <v>81.33</v>
      </c>
      <c r="CJ15" s="20">
        <v>4155.83</v>
      </c>
      <c r="CK15" s="20">
        <v>1591.58</v>
      </c>
      <c r="CL15" s="20">
        <v>2873.7</v>
      </c>
      <c r="CM15" s="20">
        <v>22.29</v>
      </c>
      <c r="CN15" s="20">
        <v>13.68</v>
      </c>
      <c r="CO15" s="20">
        <v>19.68</v>
      </c>
      <c r="CP15" s="20">
        <v>11.6</v>
      </c>
      <c r="CQ15" s="20">
        <v>1</v>
      </c>
      <c r="CR15" s="28"/>
    </row>
    <row r="16" spans="1:96" s="20" customFormat="1" ht="31.5" x14ac:dyDescent="0.25">
      <c r="A16" s="21" t="str">
        <f>"3/11"</f>
        <v>3/11</v>
      </c>
      <c r="B16" s="27" t="s">
        <v>302</v>
      </c>
      <c r="C16" s="23" t="str">
        <f>"10"</f>
        <v>10</v>
      </c>
      <c r="D16" s="23">
        <v>7.0000000000000007E-2</v>
      </c>
      <c r="E16" s="23">
        <v>0</v>
      </c>
      <c r="F16" s="23">
        <v>0.64</v>
      </c>
      <c r="G16" s="23">
        <v>0.64</v>
      </c>
      <c r="H16" s="23">
        <v>0.56999999999999995</v>
      </c>
      <c r="I16" s="23">
        <v>8.1640652639000013</v>
      </c>
      <c r="J16" s="23">
        <v>0.08</v>
      </c>
      <c r="K16" s="23">
        <v>0.42</v>
      </c>
      <c r="L16" s="23">
        <v>0</v>
      </c>
      <c r="M16" s="23">
        <v>0</v>
      </c>
      <c r="N16" s="23">
        <v>0.23</v>
      </c>
      <c r="O16" s="23">
        <v>0.28000000000000003</v>
      </c>
      <c r="P16" s="23">
        <v>0.06</v>
      </c>
      <c r="Q16" s="23">
        <v>0</v>
      </c>
      <c r="R16" s="23">
        <v>0</v>
      </c>
      <c r="S16" s="23">
        <v>0</v>
      </c>
      <c r="T16" s="23">
        <v>0.09</v>
      </c>
      <c r="U16" s="23">
        <v>27.56</v>
      </c>
      <c r="V16" s="23">
        <v>4.0599999999999996</v>
      </c>
      <c r="W16" s="23">
        <v>0.86</v>
      </c>
      <c r="X16" s="23">
        <v>0.54</v>
      </c>
      <c r="Y16" s="23">
        <v>1.39</v>
      </c>
      <c r="Z16" s="23">
        <v>0.02</v>
      </c>
      <c r="AA16" s="23">
        <v>0</v>
      </c>
      <c r="AB16" s="23">
        <v>97.2</v>
      </c>
      <c r="AC16" s="23">
        <v>18</v>
      </c>
      <c r="AD16" s="23">
        <v>0.3</v>
      </c>
      <c r="AE16" s="23">
        <v>0</v>
      </c>
      <c r="AF16" s="23">
        <v>0</v>
      </c>
      <c r="AG16" s="23">
        <v>0.01</v>
      </c>
      <c r="AH16" s="23">
        <v>0.03</v>
      </c>
      <c r="AI16" s="23">
        <v>0.06</v>
      </c>
      <c r="AJ16" s="20">
        <v>0</v>
      </c>
      <c r="AK16" s="20">
        <v>2.42</v>
      </c>
      <c r="AL16" s="20">
        <v>2.17</v>
      </c>
      <c r="AM16" s="20">
        <v>3.87</v>
      </c>
      <c r="AN16" s="20">
        <v>1.42</v>
      </c>
      <c r="AO16" s="20">
        <v>0.74</v>
      </c>
      <c r="AP16" s="20">
        <v>1.63</v>
      </c>
      <c r="AQ16" s="20">
        <v>0.5</v>
      </c>
      <c r="AR16" s="20">
        <v>2.4300000000000002</v>
      </c>
      <c r="AS16" s="20">
        <v>1.85</v>
      </c>
      <c r="AT16" s="20">
        <v>2.09</v>
      </c>
      <c r="AU16" s="20">
        <v>2.66</v>
      </c>
      <c r="AV16" s="20">
        <v>0.99</v>
      </c>
      <c r="AW16" s="20">
        <v>1.77</v>
      </c>
      <c r="AX16" s="20">
        <v>15.39</v>
      </c>
      <c r="AY16" s="20">
        <v>0</v>
      </c>
      <c r="AZ16" s="20">
        <v>4.46</v>
      </c>
      <c r="BA16" s="20">
        <v>2.4500000000000002</v>
      </c>
      <c r="BB16" s="20">
        <v>1.24</v>
      </c>
      <c r="BC16" s="20">
        <v>0.97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0.04</v>
      </c>
      <c r="BL16" s="20">
        <v>0</v>
      </c>
      <c r="BM16" s="20">
        <v>0.03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0.15</v>
      </c>
      <c r="BT16" s="20">
        <v>0</v>
      </c>
      <c r="BU16" s="20">
        <v>0</v>
      </c>
      <c r="BV16" s="20">
        <v>0.37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10.72</v>
      </c>
      <c r="CC16" s="24"/>
      <c r="CD16" s="24"/>
      <c r="CE16" s="20">
        <v>16.2</v>
      </c>
      <c r="CG16" s="20">
        <v>39.69</v>
      </c>
      <c r="CH16" s="20">
        <v>20.97</v>
      </c>
      <c r="CI16" s="20">
        <v>30.33</v>
      </c>
      <c r="CJ16" s="20">
        <v>457.01</v>
      </c>
      <c r="CK16" s="20">
        <v>143.78</v>
      </c>
      <c r="CL16" s="20">
        <v>300.39</v>
      </c>
      <c r="CM16" s="20">
        <v>16.09</v>
      </c>
      <c r="CN16" s="20">
        <v>9.2899999999999991</v>
      </c>
      <c r="CO16" s="20">
        <v>12.75</v>
      </c>
      <c r="CP16" s="20">
        <v>0.09</v>
      </c>
      <c r="CQ16" s="20">
        <v>7.0000000000000007E-2</v>
      </c>
      <c r="CR16" s="29"/>
    </row>
    <row r="17" spans="1:96" s="30" customFormat="1" ht="31.5" x14ac:dyDescent="0.25">
      <c r="A17" s="31"/>
      <c r="B17" s="32" t="s">
        <v>101</v>
      </c>
      <c r="C17" s="33"/>
      <c r="D17" s="33">
        <v>16.5</v>
      </c>
      <c r="E17" s="33">
        <v>3.46</v>
      </c>
      <c r="F17" s="33">
        <v>19.829999999999998</v>
      </c>
      <c r="G17" s="33">
        <v>18.059999999999999</v>
      </c>
      <c r="H17" s="33">
        <v>111.05</v>
      </c>
      <c r="I17" s="33">
        <v>681.17</v>
      </c>
      <c r="J17" s="33">
        <v>3.14</v>
      </c>
      <c r="K17" s="33">
        <v>10.56</v>
      </c>
      <c r="L17" s="33">
        <v>0</v>
      </c>
      <c r="M17" s="33">
        <v>0</v>
      </c>
      <c r="N17" s="33">
        <v>28.58</v>
      </c>
      <c r="O17" s="33">
        <v>75.069999999999993</v>
      </c>
      <c r="P17" s="33">
        <v>7.4</v>
      </c>
      <c r="Q17" s="33">
        <v>0</v>
      </c>
      <c r="R17" s="33">
        <v>0</v>
      </c>
      <c r="S17" s="33">
        <v>1.84</v>
      </c>
      <c r="T17" s="33">
        <v>5.0199999999999996</v>
      </c>
      <c r="U17" s="33">
        <v>475.18</v>
      </c>
      <c r="V17" s="33">
        <v>1176.67</v>
      </c>
      <c r="W17" s="33">
        <v>91.81</v>
      </c>
      <c r="X17" s="33">
        <v>69.17</v>
      </c>
      <c r="Y17" s="33">
        <v>226.43</v>
      </c>
      <c r="Z17" s="33">
        <v>3.26</v>
      </c>
      <c r="AA17" s="33">
        <v>59.18</v>
      </c>
      <c r="AB17" s="33">
        <v>1660.37</v>
      </c>
      <c r="AC17" s="33">
        <v>395.58</v>
      </c>
      <c r="AD17" s="33">
        <v>8.84</v>
      </c>
      <c r="AE17" s="33">
        <v>0.31</v>
      </c>
      <c r="AF17" s="33">
        <v>0.26</v>
      </c>
      <c r="AG17" s="33">
        <v>2.61</v>
      </c>
      <c r="AH17" s="33">
        <v>6.99</v>
      </c>
      <c r="AI17" s="33">
        <v>42.26</v>
      </c>
      <c r="AJ17" s="34">
        <v>0</v>
      </c>
      <c r="AK17" s="34">
        <v>622.1</v>
      </c>
      <c r="AL17" s="34">
        <v>576.25</v>
      </c>
      <c r="AM17" s="34">
        <v>999.67</v>
      </c>
      <c r="AN17" s="34">
        <v>548.09</v>
      </c>
      <c r="AO17" s="34">
        <v>248.71</v>
      </c>
      <c r="AP17" s="34">
        <v>476.29</v>
      </c>
      <c r="AQ17" s="34">
        <v>168.58</v>
      </c>
      <c r="AR17" s="34">
        <v>641.55999999999995</v>
      </c>
      <c r="AS17" s="34">
        <v>553.70000000000005</v>
      </c>
      <c r="AT17" s="34">
        <v>810.61</v>
      </c>
      <c r="AU17" s="34">
        <v>738.77</v>
      </c>
      <c r="AV17" s="34">
        <v>274.89999999999998</v>
      </c>
      <c r="AW17" s="34">
        <v>461.57</v>
      </c>
      <c r="AX17" s="34">
        <v>3266.93</v>
      </c>
      <c r="AY17" s="34">
        <v>6.82</v>
      </c>
      <c r="AZ17" s="34">
        <v>915.9</v>
      </c>
      <c r="BA17" s="34">
        <v>671.01</v>
      </c>
      <c r="BB17" s="34">
        <v>379.07</v>
      </c>
      <c r="BC17" s="34">
        <v>258.93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1.1599999999999999</v>
      </c>
      <c r="BL17" s="34">
        <v>0</v>
      </c>
      <c r="BM17" s="34">
        <v>0.65</v>
      </c>
      <c r="BN17" s="34">
        <v>0.05</v>
      </c>
      <c r="BO17" s="34">
        <v>0.11</v>
      </c>
      <c r="BP17" s="34">
        <v>0</v>
      </c>
      <c r="BQ17" s="34">
        <v>0</v>
      </c>
      <c r="BR17" s="34">
        <v>0.02</v>
      </c>
      <c r="BS17" s="34">
        <v>3.92</v>
      </c>
      <c r="BT17" s="34">
        <v>0</v>
      </c>
      <c r="BU17" s="34">
        <v>0</v>
      </c>
      <c r="BV17" s="34">
        <v>10.029999999999999</v>
      </c>
      <c r="BW17" s="34">
        <v>0.02</v>
      </c>
      <c r="BX17" s="34">
        <v>0</v>
      </c>
      <c r="BY17" s="34">
        <v>0</v>
      </c>
      <c r="BZ17" s="34">
        <v>0</v>
      </c>
      <c r="CA17" s="34">
        <v>0</v>
      </c>
      <c r="CB17" s="34">
        <v>541.79</v>
      </c>
      <c r="CC17" s="25"/>
      <c r="CD17" s="25">
        <f>$I$17/$I$27*100</f>
        <v>42.592824181183801</v>
      </c>
      <c r="CE17" s="34">
        <v>335.91</v>
      </c>
      <c r="CF17" s="34"/>
      <c r="CG17" s="34">
        <v>169.67</v>
      </c>
      <c r="CH17" s="34">
        <v>96.52</v>
      </c>
      <c r="CI17" s="34">
        <v>133.09</v>
      </c>
      <c r="CJ17" s="34">
        <v>10679.49</v>
      </c>
      <c r="CK17" s="34">
        <v>4616.1899999999996</v>
      </c>
      <c r="CL17" s="34">
        <v>7647.84</v>
      </c>
      <c r="CM17" s="34">
        <v>194.92</v>
      </c>
      <c r="CN17" s="34">
        <v>133.49</v>
      </c>
      <c r="CO17" s="34">
        <v>165.95</v>
      </c>
      <c r="CP17" s="34">
        <v>16.57</v>
      </c>
      <c r="CQ17" s="34">
        <v>1.07</v>
      </c>
    </row>
    <row r="18" spans="1:96" x14ac:dyDescent="0.25">
      <c r="A18" s="21"/>
      <c r="B18" s="22" t="s">
        <v>105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4"/>
      <c r="CD18" s="24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</row>
    <row r="19" spans="1:96" s="26" customFormat="1" ht="31.5" x14ac:dyDescent="0.25">
      <c r="A19" s="21" t="str">
        <f>"12/7"</f>
        <v>12/7</v>
      </c>
      <c r="B19" s="27" t="s">
        <v>220</v>
      </c>
      <c r="C19" s="23" t="str">
        <f>"130"</f>
        <v>130</v>
      </c>
      <c r="D19" s="23">
        <v>21.38</v>
      </c>
      <c r="E19" s="23">
        <v>19.98</v>
      </c>
      <c r="F19" s="23">
        <v>6.86</v>
      </c>
      <c r="G19" s="23">
        <v>0.16</v>
      </c>
      <c r="H19" s="23">
        <v>9.1999999999999993</v>
      </c>
      <c r="I19" s="23">
        <v>184.830906</v>
      </c>
      <c r="J19" s="23">
        <v>1.32</v>
      </c>
      <c r="K19" s="23">
        <v>0</v>
      </c>
      <c r="L19" s="23">
        <v>0</v>
      </c>
      <c r="M19" s="23">
        <v>0</v>
      </c>
      <c r="N19" s="23">
        <v>0.27</v>
      </c>
      <c r="O19" s="23">
        <v>8.89</v>
      </c>
      <c r="P19" s="23">
        <v>0.04</v>
      </c>
      <c r="Q19" s="23">
        <v>0</v>
      </c>
      <c r="R19" s="23">
        <v>0</v>
      </c>
      <c r="S19" s="23">
        <v>0</v>
      </c>
      <c r="T19" s="23">
        <v>2.25</v>
      </c>
      <c r="U19" s="23">
        <v>274.60000000000002</v>
      </c>
      <c r="V19" s="23">
        <v>253.61</v>
      </c>
      <c r="W19" s="23">
        <v>26.13</v>
      </c>
      <c r="X19" s="23">
        <v>29.46</v>
      </c>
      <c r="Y19" s="23">
        <v>202.76</v>
      </c>
      <c r="Z19" s="23">
        <v>0.79</v>
      </c>
      <c r="AA19" s="23">
        <v>49.73</v>
      </c>
      <c r="AB19" s="23">
        <v>4.91</v>
      </c>
      <c r="AC19" s="23">
        <v>50.54</v>
      </c>
      <c r="AD19" s="23">
        <v>1.51</v>
      </c>
      <c r="AE19" s="23">
        <v>0.18</v>
      </c>
      <c r="AF19" s="23">
        <v>0.19</v>
      </c>
      <c r="AG19" s="23">
        <v>4.2300000000000004</v>
      </c>
      <c r="AH19" s="23">
        <v>8.19</v>
      </c>
      <c r="AI19" s="23">
        <v>0.88</v>
      </c>
      <c r="AJ19" s="20">
        <v>0</v>
      </c>
      <c r="AK19" s="20">
        <v>1266.4100000000001</v>
      </c>
      <c r="AL19" s="20">
        <v>985.11</v>
      </c>
      <c r="AM19" s="20">
        <v>1778.22</v>
      </c>
      <c r="AN19" s="20">
        <v>1973.52</v>
      </c>
      <c r="AO19" s="20">
        <v>559.1</v>
      </c>
      <c r="AP19" s="20">
        <v>1136.73</v>
      </c>
      <c r="AQ19" s="20">
        <v>231.13</v>
      </c>
      <c r="AR19" s="20">
        <v>127.79</v>
      </c>
      <c r="AS19" s="20">
        <v>103.04</v>
      </c>
      <c r="AT19" s="20">
        <v>127.92</v>
      </c>
      <c r="AU19" s="20">
        <v>150.63999999999999</v>
      </c>
      <c r="AV19" s="20">
        <v>867.67</v>
      </c>
      <c r="AW19" s="20">
        <v>83.5</v>
      </c>
      <c r="AX19" s="20">
        <v>565.51</v>
      </c>
      <c r="AY19" s="20">
        <v>1.0900000000000001</v>
      </c>
      <c r="AZ19" s="20">
        <v>170.12</v>
      </c>
      <c r="BA19" s="20">
        <v>132.78</v>
      </c>
      <c r="BB19" s="20">
        <v>77.790000000000006</v>
      </c>
      <c r="BC19" s="20">
        <v>54.85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0.02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0.02</v>
      </c>
      <c r="BT19" s="20">
        <v>0</v>
      </c>
      <c r="BU19" s="20">
        <v>0</v>
      </c>
      <c r="BV19" s="20">
        <v>7.0000000000000007E-2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109.7</v>
      </c>
      <c r="CC19" s="24"/>
      <c r="CD19" s="24"/>
      <c r="CE19" s="20">
        <v>50.54</v>
      </c>
      <c r="CF19" s="20"/>
      <c r="CG19" s="20">
        <v>200.89</v>
      </c>
      <c r="CH19" s="20">
        <v>39.299999999999997</v>
      </c>
      <c r="CI19" s="20">
        <v>120.09</v>
      </c>
      <c r="CJ19" s="20">
        <v>2254.9299999999998</v>
      </c>
      <c r="CK19" s="20">
        <v>869.06</v>
      </c>
      <c r="CL19" s="20">
        <v>1562</v>
      </c>
      <c r="CM19" s="20">
        <v>28.89</v>
      </c>
      <c r="CN19" s="20">
        <v>18.48</v>
      </c>
      <c r="CO19" s="20">
        <v>23.69</v>
      </c>
      <c r="CP19" s="20">
        <v>0</v>
      </c>
      <c r="CQ19" s="20">
        <v>0.65</v>
      </c>
      <c r="CR19" s="28"/>
    </row>
    <row r="20" spans="1:96" s="26" customFormat="1" ht="31.5" x14ac:dyDescent="0.25">
      <c r="A20" s="21" t="str">
        <f>"36/3"</f>
        <v>36/3</v>
      </c>
      <c r="B20" s="27" t="s">
        <v>287</v>
      </c>
      <c r="C20" s="23" t="str">
        <f>"200"</f>
        <v>200</v>
      </c>
      <c r="D20" s="23">
        <v>3.78</v>
      </c>
      <c r="E20" s="23">
        <v>0</v>
      </c>
      <c r="F20" s="23">
        <v>4.84</v>
      </c>
      <c r="G20" s="23">
        <v>5.5</v>
      </c>
      <c r="H20" s="23">
        <v>23.85</v>
      </c>
      <c r="I20" s="23">
        <v>147.288175</v>
      </c>
      <c r="J20" s="23">
        <v>0.71</v>
      </c>
      <c r="K20" s="23">
        <v>3.25</v>
      </c>
      <c r="L20" s="23">
        <v>0</v>
      </c>
      <c r="M20" s="23">
        <v>0</v>
      </c>
      <c r="N20" s="23">
        <v>5.03</v>
      </c>
      <c r="O20" s="23">
        <v>14.72</v>
      </c>
      <c r="P20" s="23">
        <v>4.0999999999999996</v>
      </c>
      <c r="Q20" s="23">
        <v>0</v>
      </c>
      <c r="R20" s="23">
        <v>0</v>
      </c>
      <c r="S20" s="23">
        <v>0.33</v>
      </c>
      <c r="T20" s="23">
        <v>2.38</v>
      </c>
      <c r="U20" s="23">
        <v>368.9</v>
      </c>
      <c r="V20" s="23">
        <v>498.69</v>
      </c>
      <c r="W20" s="23">
        <v>27.62</v>
      </c>
      <c r="X20" s="23">
        <v>38.9</v>
      </c>
      <c r="Y20" s="23">
        <v>87.8</v>
      </c>
      <c r="Z20" s="23">
        <v>1.2</v>
      </c>
      <c r="AA20" s="23">
        <v>0</v>
      </c>
      <c r="AB20" s="23">
        <v>4440</v>
      </c>
      <c r="AC20" s="23">
        <v>924.75</v>
      </c>
      <c r="AD20" s="23">
        <v>2.62</v>
      </c>
      <c r="AE20" s="23">
        <v>0.13</v>
      </c>
      <c r="AF20" s="23">
        <v>0.09</v>
      </c>
      <c r="AG20" s="23">
        <v>1.44</v>
      </c>
      <c r="AH20" s="23">
        <v>2.58</v>
      </c>
      <c r="AI20" s="23">
        <v>8.6999999999999993</v>
      </c>
      <c r="AJ20" s="20">
        <v>0</v>
      </c>
      <c r="AK20" s="20">
        <v>125.63</v>
      </c>
      <c r="AL20" s="20">
        <v>122.44</v>
      </c>
      <c r="AM20" s="20">
        <v>189.03</v>
      </c>
      <c r="AN20" s="20">
        <v>167.41</v>
      </c>
      <c r="AO20" s="20">
        <v>30.74</v>
      </c>
      <c r="AP20" s="20">
        <v>119.8</v>
      </c>
      <c r="AQ20" s="20">
        <v>37.409999999999997</v>
      </c>
      <c r="AR20" s="20">
        <v>120.51</v>
      </c>
      <c r="AS20" s="20">
        <v>135.91999999999999</v>
      </c>
      <c r="AT20" s="20">
        <v>294.02999999999997</v>
      </c>
      <c r="AU20" s="20">
        <v>321.25</v>
      </c>
      <c r="AV20" s="20">
        <v>52.26</v>
      </c>
      <c r="AW20" s="20">
        <v>125.3</v>
      </c>
      <c r="AX20" s="20">
        <v>547.32000000000005</v>
      </c>
      <c r="AY20" s="20">
        <v>0</v>
      </c>
      <c r="AZ20" s="20">
        <v>144.15</v>
      </c>
      <c r="BA20" s="20">
        <v>125.44</v>
      </c>
      <c r="BB20" s="20">
        <v>82.81</v>
      </c>
      <c r="BC20" s="20">
        <v>35.909999999999997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0.33</v>
      </c>
      <c r="BL20" s="20">
        <v>0</v>
      </c>
      <c r="BM20" s="20">
        <v>0.19</v>
      </c>
      <c r="BN20" s="20">
        <v>0.01</v>
      </c>
      <c r="BO20" s="20">
        <v>0.03</v>
      </c>
      <c r="BP20" s="20">
        <v>0</v>
      </c>
      <c r="BQ20" s="20">
        <v>0</v>
      </c>
      <c r="BR20" s="20">
        <v>0</v>
      </c>
      <c r="BS20" s="20">
        <v>1.1499999999999999</v>
      </c>
      <c r="BT20" s="20">
        <v>0</v>
      </c>
      <c r="BU20" s="20">
        <v>0</v>
      </c>
      <c r="BV20" s="20">
        <v>3.04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187.01</v>
      </c>
      <c r="CC20" s="24"/>
      <c r="CD20" s="24"/>
      <c r="CE20" s="20">
        <v>740</v>
      </c>
      <c r="CF20" s="20"/>
      <c r="CG20" s="20">
        <v>22.26</v>
      </c>
      <c r="CH20" s="20">
        <v>12.73</v>
      </c>
      <c r="CI20" s="20">
        <v>17.489999999999998</v>
      </c>
      <c r="CJ20" s="20">
        <v>852.5</v>
      </c>
      <c r="CK20" s="20">
        <v>365</v>
      </c>
      <c r="CL20" s="20">
        <v>608.75</v>
      </c>
      <c r="CM20" s="20">
        <v>15.84</v>
      </c>
      <c r="CN20" s="20">
        <v>6.41</v>
      </c>
      <c r="CO20" s="20">
        <v>11.16</v>
      </c>
      <c r="CP20" s="20">
        <v>0</v>
      </c>
      <c r="CQ20" s="20">
        <v>0.5</v>
      </c>
      <c r="CR20" s="28"/>
    </row>
    <row r="21" spans="1:96" s="26" customFormat="1" x14ac:dyDescent="0.25">
      <c r="A21" s="21" t="str">
        <f>"8/15"</f>
        <v>8/15</v>
      </c>
      <c r="B21" s="27" t="s">
        <v>97</v>
      </c>
      <c r="C21" s="23" t="str">
        <f>"40"</f>
        <v>40</v>
      </c>
      <c r="D21" s="23">
        <v>3.97</v>
      </c>
      <c r="E21" s="23">
        <v>0</v>
      </c>
      <c r="F21" s="23">
        <v>0.39</v>
      </c>
      <c r="G21" s="23">
        <v>0.39</v>
      </c>
      <c r="H21" s="23">
        <v>28.14</v>
      </c>
      <c r="I21" s="23">
        <v>134.34059999999999</v>
      </c>
      <c r="J21" s="23">
        <v>0</v>
      </c>
      <c r="K21" s="23">
        <v>0</v>
      </c>
      <c r="L21" s="23">
        <v>0</v>
      </c>
      <c r="M21" s="23">
        <v>0</v>
      </c>
      <c r="N21" s="23">
        <v>0.66</v>
      </c>
      <c r="O21" s="23">
        <v>27.36</v>
      </c>
      <c r="P21" s="23">
        <v>0.12</v>
      </c>
      <c r="Q21" s="23">
        <v>0</v>
      </c>
      <c r="R21" s="23">
        <v>0</v>
      </c>
      <c r="S21" s="23">
        <v>0</v>
      </c>
      <c r="T21" s="23">
        <v>1.08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0">
        <v>0</v>
      </c>
      <c r="AK21" s="20">
        <v>191.57</v>
      </c>
      <c r="AL21" s="20">
        <v>199.4</v>
      </c>
      <c r="AM21" s="20">
        <v>305.37</v>
      </c>
      <c r="AN21" s="20">
        <v>101.27</v>
      </c>
      <c r="AO21" s="20">
        <v>60.03</v>
      </c>
      <c r="AP21" s="20">
        <v>120.06</v>
      </c>
      <c r="AQ21" s="20">
        <v>45.41</v>
      </c>
      <c r="AR21" s="20">
        <v>217.15</v>
      </c>
      <c r="AS21" s="20">
        <v>134.68</v>
      </c>
      <c r="AT21" s="20">
        <v>187.92</v>
      </c>
      <c r="AU21" s="20">
        <v>155.03</v>
      </c>
      <c r="AV21" s="20">
        <v>81.430000000000007</v>
      </c>
      <c r="AW21" s="20">
        <v>144.07</v>
      </c>
      <c r="AX21" s="20">
        <v>1204.78</v>
      </c>
      <c r="AY21" s="20">
        <v>0</v>
      </c>
      <c r="AZ21" s="20">
        <v>392.54</v>
      </c>
      <c r="BA21" s="20">
        <v>170.69</v>
      </c>
      <c r="BB21" s="20">
        <v>113.27</v>
      </c>
      <c r="BC21" s="20">
        <v>89.78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0.05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0.04</v>
      </c>
      <c r="BT21" s="20">
        <v>0</v>
      </c>
      <c r="BU21" s="20">
        <v>0</v>
      </c>
      <c r="BV21" s="20">
        <v>0.17</v>
      </c>
      <c r="BW21" s="20">
        <v>0.01</v>
      </c>
      <c r="BX21" s="20">
        <v>0</v>
      </c>
      <c r="BY21" s="20">
        <v>0</v>
      </c>
      <c r="BZ21" s="20">
        <v>0</v>
      </c>
      <c r="CA21" s="20">
        <v>0</v>
      </c>
      <c r="CB21" s="20">
        <v>23.46</v>
      </c>
      <c r="CC21" s="24"/>
      <c r="CD21" s="24"/>
      <c r="CE21" s="20">
        <v>0</v>
      </c>
      <c r="CF21" s="20"/>
      <c r="CG21" s="20">
        <v>0</v>
      </c>
      <c r="CH21" s="20">
        <v>0</v>
      </c>
      <c r="CI21" s="20">
        <v>0</v>
      </c>
      <c r="CJ21" s="20">
        <v>2850</v>
      </c>
      <c r="CK21" s="20">
        <v>1098</v>
      </c>
      <c r="CL21" s="20">
        <v>1974</v>
      </c>
      <c r="CM21" s="20">
        <v>22.8</v>
      </c>
      <c r="CN21" s="20">
        <v>22.8</v>
      </c>
      <c r="CO21" s="20">
        <v>22.8</v>
      </c>
      <c r="CP21" s="20">
        <v>0</v>
      </c>
      <c r="CQ21" s="20">
        <v>0</v>
      </c>
      <c r="CR21" s="28"/>
    </row>
    <row r="22" spans="1:96" s="26" customFormat="1" ht="31.5" x14ac:dyDescent="0.25">
      <c r="A22" s="21" t="str">
        <f>"3/10"</f>
        <v>3/10</v>
      </c>
      <c r="B22" s="27" t="s">
        <v>288</v>
      </c>
      <c r="C22" s="23" t="str">
        <f>"200"</f>
        <v>200</v>
      </c>
      <c r="D22" s="23">
        <v>0.35</v>
      </c>
      <c r="E22" s="23">
        <v>0</v>
      </c>
      <c r="F22" s="23">
        <v>0.35</v>
      </c>
      <c r="G22" s="23">
        <v>0.35</v>
      </c>
      <c r="H22" s="23">
        <v>15.05</v>
      </c>
      <c r="I22" s="23">
        <v>61.375960000000006</v>
      </c>
      <c r="J22" s="23">
        <v>0.09</v>
      </c>
      <c r="K22" s="23">
        <v>0</v>
      </c>
      <c r="L22" s="23">
        <v>0</v>
      </c>
      <c r="M22" s="23">
        <v>0</v>
      </c>
      <c r="N22" s="23">
        <v>12.83</v>
      </c>
      <c r="O22" s="23">
        <v>0.68</v>
      </c>
      <c r="P22" s="23">
        <v>1.54</v>
      </c>
      <c r="Q22" s="23">
        <v>0</v>
      </c>
      <c r="R22" s="23">
        <v>0</v>
      </c>
      <c r="S22" s="23">
        <v>0.72</v>
      </c>
      <c r="T22" s="23">
        <v>0.46</v>
      </c>
      <c r="U22" s="23">
        <v>23.22</v>
      </c>
      <c r="V22" s="23">
        <v>247.85</v>
      </c>
      <c r="W22" s="23">
        <v>14.11</v>
      </c>
      <c r="X22" s="23">
        <v>7.7</v>
      </c>
      <c r="Y22" s="23">
        <v>9.2100000000000009</v>
      </c>
      <c r="Z22" s="23">
        <v>1.94</v>
      </c>
      <c r="AA22" s="23">
        <v>0</v>
      </c>
      <c r="AB22" s="23">
        <v>24.3</v>
      </c>
      <c r="AC22" s="23">
        <v>4.5</v>
      </c>
      <c r="AD22" s="23">
        <v>0.18</v>
      </c>
      <c r="AE22" s="23">
        <v>0.02</v>
      </c>
      <c r="AF22" s="23">
        <v>0.02</v>
      </c>
      <c r="AG22" s="23">
        <v>0.23</v>
      </c>
      <c r="AH22" s="23">
        <v>0.36</v>
      </c>
      <c r="AI22" s="23">
        <v>3.6</v>
      </c>
      <c r="AJ22" s="20">
        <v>0</v>
      </c>
      <c r="AK22" s="20">
        <v>10.58</v>
      </c>
      <c r="AL22" s="20">
        <v>11.47</v>
      </c>
      <c r="AM22" s="20">
        <v>16.760000000000002</v>
      </c>
      <c r="AN22" s="20">
        <v>15.88</v>
      </c>
      <c r="AO22" s="20">
        <v>2.65</v>
      </c>
      <c r="AP22" s="20">
        <v>9.6999999999999993</v>
      </c>
      <c r="AQ22" s="20">
        <v>2.65</v>
      </c>
      <c r="AR22" s="20">
        <v>7.94</v>
      </c>
      <c r="AS22" s="20">
        <v>14.99</v>
      </c>
      <c r="AT22" s="20">
        <v>8.82</v>
      </c>
      <c r="AU22" s="20">
        <v>68.8</v>
      </c>
      <c r="AV22" s="20">
        <v>6.17</v>
      </c>
      <c r="AW22" s="20">
        <v>12.35</v>
      </c>
      <c r="AX22" s="20">
        <v>37.04</v>
      </c>
      <c r="AY22" s="20">
        <v>0</v>
      </c>
      <c r="AZ22" s="20">
        <v>11.47</v>
      </c>
      <c r="BA22" s="20">
        <v>14.11</v>
      </c>
      <c r="BB22" s="20">
        <v>5.29</v>
      </c>
      <c r="BC22" s="20">
        <v>4.41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287.68</v>
      </c>
      <c r="CC22" s="24"/>
      <c r="CD22" s="24"/>
      <c r="CE22" s="20">
        <v>4.05</v>
      </c>
      <c r="CF22" s="20"/>
      <c r="CG22" s="20">
        <v>4.57</v>
      </c>
      <c r="CH22" s="20">
        <v>4.57</v>
      </c>
      <c r="CI22" s="20">
        <v>4.57</v>
      </c>
      <c r="CJ22" s="20">
        <v>448.13</v>
      </c>
      <c r="CK22" s="20">
        <v>237.9</v>
      </c>
      <c r="CL22" s="20">
        <v>343.01</v>
      </c>
      <c r="CM22" s="20">
        <v>66.23</v>
      </c>
      <c r="CN22" s="20">
        <v>52.06</v>
      </c>
      <c r="CO22" s="20">
        <v>59.15</v>
      </c>
      <c r="CP22" s="20">
        <v>5</v>
      </c>
      <c r="CQ22" s="20">
        <v>0</v>
      </c>
      <c r="CR22" s="28"/>
    </row>
    <row r="23" spans="1:96" s="26" customFormat="1" ht="31.5" x14ac:dyDescent="0.25">
      <c r="A23" s="21" t="str">
        <f>"14/2"</f>
        <v>14/2</v>
      </c>
      <c r="B23" s="27" t="s">
        <v>202</v>
      </c>
      <c r="C23" s="23" t="str">
        <f>"300"</f>
        <v>300</v>
      </c>
      <c r="D23" s="23">
        <v>4.04</v>
      </c>
      <c r="E23" s="23">
        <v>0</v>
      </c>
      <c r="F23" s="23">
        <v>6.58</v>
      </c>
      <c r="G23" s="23">
        <v>7.48</v>
      </c>
      <c r="H23" s="23">
        <v>27.42</v>
      </c>
      <c r="I23" s="23">
        <v>181.52670899999998</v>
      </c>
      <c r="J23" s="23">
        <v>1.02</v>
      </c>
      <c r="K23" s="23">
        <v>3.9</v>
      </c>
      <c r="L23" s="23">
        <v>0</v>
      </c>
      <c r="M23" s="23">
        <v>0</v>
      </c>
      <c r="N23" s="23">
        <v>2.61</v>
      </c>
      <c r="O23" s="23">
        <v>21.85</v>
      </c>
      <c r="P23" s="23">
        <v>2.96</v>
      </c>
      <c r="Q23" s="23">
        <v>0</v>
      </c>
      <c r="R23" s="23">
        <v>0</v>
      </c>
      <c r="S23" s="23">
        <v>0.23</v>
      </c>
      <c r="T23" s="23">
        <v>2.1800000000000002</v>
      </c>
      <c r="U23" s="23">
        <v>245.94</v>
      </c>
      <c r="V23" s="23">
        <v>542.22</v>
      </c>
      <c r="W23" s="23">
        <v>25.31</v>
      </c>
      <c r="X23" s="23">
        <v>41.35</v>
      </c>
      <c r="Y23" s="23">
        <v>110.85</v>
      </c>
      <c r="Z23" s="23">
        <v>1.47</v>
      </c>
      <c r="AA23" s="23">
        <v>0</v>
      </c>
      <c r="AB23" s="23">
        <v>1166.4000000000001</v>
      </c>
      <c r="AC23" s="23">
        <v>242.7</v>
      </c>
      <c r="AD23" s="23">
        <v>3.1</v>
      </c>
      <c r="AE23" s="23">
        <v>0.15</v>
      </c>
      <c r="AF23" s="23">
        <v>7.0000000000000007E-2</v>
      </c>
      <c r="AG23" s="23">
        <v>1.2</v>
      </c>
      <c r="AH23" s="23">
        <v>2.57</v>
      </c>
      <c r="AI23" s="23">
        <v>7.8</v>
      </c>
      <c r="AJ23" s="20">
        <v>0</v>
      </c>
      <c r="AK23" s="20">
        <v>106.03</v>
      </c>
      <c r="AL23" s="20">
        <v>105.13</v>
      </c>
      <c r="AM23" s="20">
        <v>165.71</v>
      </c>
      <c r="AN23" s="20">
        <v>126.12</v>
      </c>
      <c r="AO23" s="20">
        <v>33.159999999999997</v>
      </c>
      <c r="AP23" s="20">
        <v>96.67</v>
      </c>
      <c r="AQ23" s="20">
        <v>46.59</v>
      </c>
      <c r="AR23" s="20">
        <v>122.79</v>
      </c>
      <c r="AS23" s="20">
        <v>154.31</v>
      </c>
      <c r="AT23" s="20">
        <v>248.29</v>
      </c>
      <c r="AU23" s="20">
        <v>223.35</v>
      </c>
      <c r="AV23" s="20">
        <v>50.66</v>
      </c>
      <c r="AW23" s="20">
        <v>132.71</v>
      </c>
      <c r="AX23" s="20">
        <v>689.79</v>
      </c>
      <c r="AY23" s="20">
        <v>0</v>
      </c>
      <c r="AZ23" s="20">
        <v>133.66999999999999</v>
      </c>
      <c r="BA23" s="20">
        <v>128.09</v>
      </c>
      <c r="BB23" s="20">
        <v>96.78</v>
      </c>
      <c r="BC23" s="20">
        <v>51.27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0.53</v>
      </c>
      <c r="BL23" s="20">
        <v>0</v>
      </c>
      <c r="BM23" s="20">
        <v>0.23</v>
      </c>
      <c r="BN23" s="20">
        <v>0.02</v>
      </c>
      <c r="BO23" s="20">
        <v>0.04</v>
      </c>
      <c r="BP23" s="20">
        <v>0</v>
      </c>
      <c r="BQ23" s="20">
        <v>0</v>
      </c>
      <c r="BR23" s="20">
        <v>0.01</v>
      </c>
      <c r="BS23" s="20">
        <v>1.7</v>
      </c>
      <c r="BT23" s="20">
        <v>0</v>
      </c>
      <c r="BU23" s="20">
        <v>0</v>
      </c>
      <c r="BV23" s="20">
        <v>4.04</v>
      </c>
      <c r="BW23" s="20">
        <v>0.02</v>
      </c>
      <c r="BX23" s="20">
        <v>0</v>
      </c>
      <c r="BY23" s="20">
        <v>0</v>
      </c>
      <c r="BZ23" s="20">
        <v>0</v>
      </c>
      <c r="CA23" s="20">
        <v>0</v>
      </c>
      <c r="CB23" s="20">
        <v>301.20999999999998</v>
      </c>
      <c r="CC23" s="24"/>
      <c r="CD23" s="24"/>
      <c r="CE23" s="20">
        <v>194.4</v>
      </c>
      <c r="CF23" s="20"/>
      <c r="CG23" s="20">
        <v>11.99</v>
      </c>
      <c r="CH23" s="20">
        <v>7.33</v>
      </c>
      <c r="CI23" s="20">
        <v>9.66</v>
      </c>
      <c r="CJ23" s="20">
        <v>528.77</v>
      </c>
      <c r="CK23" s="20">
        <v>289.70999999999998</v>
      </c>
      <c r="CL23" s="20">
        <v>409.24</v>
      </c>
      <c r="CM23" s="20">
        <v>21.85</v>
      </c>
      <c r="CN23" s="20">
        <v>10.11</v>
      </c>
      <c r="CO23" s="20">
        <v>16.149999999999999</v>
      </c>
      <c r="CP23" s="20">
        <v>0</v>
      </c>
      <c r="CQ23" s="20">
        <v>0.6</v>
      </c>
      <c r="CR23" s="28"/>
    </row>
    <row r="24" spans="1:96" s="26" customFormat="1" ht="94.5" x14ac:dyDescent="0.25">
      <c r="A24" s="21" t="str">
        <f>"6/1"</f>
        <v>6/1</v>
      </c>
      <c r="B24" s="27" t="s">
        <v>289</v>
      </c>
      <c r="C24" s="23" t="str">
        <f>"100"</f>
        <v>100</v>
      </c>
      <c r="D24" s="23">
        <v>1.53</v>
      </c>
      <c r="E24" s="23">
        <v>0</v>
      </c>
      <c r="F24" s="23">
        <v>5.96</v>
      </c>
      <c r="G24" s="23">
        <v>5.96</v>
      </c>
      <c r="H24" s="23">
        <v>9.32</v>
      </c>
      <c r="I24" s="23">
        <v>92.691829999999996</v>
      </c>
      <c r="J24" s="23">
        <v>0.75</v>
      </c>
      <c r="K24" s="23">
        <v>3.9</v>
      </c>
      <c r="L24" s="23">
        <v>0</v>
      </c>
      <c r="M24" s="23">
        <v>0</v>
      </c>
      <c r="N24" s="23">
        <v>7.37</v>
      </c>
      <c r="O24" s="23">
        <v>0.1</v>
      </c>
      <c r="P24" s="23">
        <v>1.85</v>
      </c>
      <c r="Q24" s="23">
        <v>0</v>
      </c>
      <c r="R24" s="23">
        <v>0</v>
      </c>
      <c r="S24" s="23">
        <v>0.27</v>
      </c>
      <c r="T24" s="23">
        <v>1.1599999999999999</v>
      </c>
      <c r="U24" s="23">
        <v>202.56</v>
      </c>
      <c r="V24" s="23">
        <v>251.99</v>
      </c>
      <c r="W24" s="23">
        <v>41.41</v>
      </c>
      <c r="X24" s="23">
        <v>17.829999999999998</v>
      </c>
      <c r="Y24" s="23">
        <v>31.89</v>
      </c>
      <c r="Z24" s="23">
        <v>0.56999999999999995</v>
      </c>
      <c r="AA24" s="23">
        <v>0</v>
      </c>
      <c r="AB24" s="23">
        <v>1896.3</v>
      </c>
      <c r="AC24" s="23">
        <v>322.25</v>
      </c>
      <c r="AD24" s="23">
        <v>2.78</v>
      </c>
      <c r="AE24" s="23">
        <v>0.03</v>
      </c>
      <c r="AF24" s="23">
        <v>0.04</v>
      </c>
      <c r="AG24" s="23">
        <v>0.67</v>
      </c>
      <c r="AH24" s="23">
        <v>0.85</v>
      </c>
      <c r="AI24" s="23">
        <v>33.86</v>
      </c>
      <c r="AJ24" s="20">
        <v>0</v>
      </c>
      <c r="AK24" s="20">
        <v>49.37</v>
      </c>
      <c r="AL24" s="20">
        <v>42.24</v>
      </c>
      <c r="AM24" s="20">
        <v>53.94</v>
      </c>
      <c r="AN24" s="20">
        <v>50.79</v>
      </c>
      <c r="AO24" s="20">
        <v>17.579999999999998</v>
      </c>
      <c r="AP24" s="20">
        <v>38.090000000000003</v>
      </c>
      <c r="AQ24" s="20">
        <v>8.6</v>
      </c>
      <c r="AR24" s="20">
        <v>46.02</v>
      </c>
      <c r="AS24" s="20">
        <v>59.71</v>
      </c>
      <c r="AT24" s="20">
        <v>68.900000000000006</v>
      </c>
      <c r="AU24" s="20">
        <v>147.59</v>
      </c>
      <c r="AV24" s="20">
        <v>22.78</v>
      </c>
      <c r="AW24" s="20">
        <v>39.090000000000003</v>
      </c>
      <c r="AX24" s="20">
        <v>238.97</v>
      </c>
      <c r="AY24" s="20">
        <v>0</v>
      </c>
      <c r="AZ24" s="20">
        <v>48.07</v>
      </c>
      <c r="BA24" s="20">
        <v>48.54</v>
      </c>
      <c r="BB24" s="20">
        <v>39.57</v>
      </c>
      <c r="BC24" s="20">
        <v>16.579999999999998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0.36</v>
      </c>
      <c r="BL24" s="20">
        <v>0</v>
      </c>
      <c r="BM24" s="20">
        <v>0.24</v>
      </c>
      <c r="BN24" s="20">
        <v>0.02</v>
      </c>
      <c r="BO24" s="20">
        <v>0.04</v>
      </c>
      <c r="BP24" s="20">
        <v>0</v>
      </c>
      <c r="BQ24" s="20">
        <v>0</v>
      </c>
      <c r="BR24" s="20">
        <v>0</v>
      </c>
      <c r="BS24" s="20">
        <v>1.39</v>
      </c>
      <c r="BT24" s="20">
        <v>0</v>
      </c>
      <c r="BU24" s="20">
        <v>0</v>
      </c>
      <c r="BV24" s="20">
        <v>3.47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81.89</v>
      </c>
      <c r="CC24" s="24"/>
      <c r="CD24" s="24"/>
      <c r="CE24" s="20">
        <v>316.05</v>
      </c>
      <c r="CF24" s="20"/>
      <c r="CG24" s="20">
        <v>27.1</v>
      </c>
      <c r="CH24" s="20">
        <v>12.42</v>
      </c>
      <c r="CI24" s="20">
        <v>19.760000000000002</v>
      </c>
      <c r="CJ24" s="20">
        <v>812.67</v>
      </c>
      <c r="CK24" s="20">
        <v>194.59</v>
      </c>
      <c r="CL24" s="20">
        <v>503.63</v>
      </c>
      <c r="CM24" s="20">
        <v>13.05</v>
      </c>
      <c r="CN24" s="20">
        <v>12.32</v>
      </c>
      <c r="CO24" s="20">
        <v>12.69</v>
      </c>
      <c r="CP24" s="20">
        <v>3</v>
      </c>
      <c r="CQ24" s="20">
        <v>0.5</v>
      </c>
      <c r="CR24" s="28"/>
    </row>
    <row r="25" spans="1:96" s="20" customFormat="1" x14ac:dyDescent="0.25">
      <c r="A25" s="21" t="str">
        <f>"8/16"</f>
        <v>8/16</v>
      </c>
      <c r="B25" s="27" t="s">
        <v>106</v>
      </c>
      <c r="C25" s="23" t="str">
        <f>"60"</f>
        <v>60</v>
      </c>
      <c r="D25" s="23">
        <v>3.96</v>
      </c>
      <c r="E25" s="23">
        <v>0</v>
      </c>
      <c r="F25" s="23">
        <v>0.72</v>
      </c>
      <c r="G25" s="23">
        <v>0.72</v>
      </c>
      <c r="H25" s="23">
        <v>25.02</v>
      </c>
      <c r="I25" s="23">
        <v>116.02799999999998</v>
      </c>
      <c r="J25" s="23">
        <v>0.12</v>
      </c>
      <c r="K25" s="23">
        <v>0</v>
      </c>
      <c r="L25" s="23">
        <v>0</v>
      </c>
      <c r="M25" s="23">
        <v>0</v>
      </c>
      <c r="N25" s="23">
        <v>0.72</v>
      </c>
      <c r="O25" s="23">
        <v>19.32</v>
      </c>
      <c r="P25" s="23">
        <v>4.9800000000000004</v>
      </c>
      <c r="Q25" s="23">
        <v>0</v>
      </c>
      <c r="R25" s="23">
        <v>0</v>
      </c>
      <c r="S25" s="23">
        <v>0.6</v>
      </c>
      <c r="T25" s="23">
        <v>1.5</v>
      </c>
      <c r="U25" s="23">
        <v>366</v>
      </c>
      <c r="V25" s="23">
        <v>147</v>
      </c>
      <c r="W25" s="23">
        <v>21</v>
      </c>
      <c r="X25" s="23">
        <v>28.2</v>
      </c>
      <c r="Y25" s="23">
        <v>94.8</v>
      </c>
      <c r="Z25" s="23">
        <v>2.34</v>
      </c>
      <c r="AA25" s="23">
        <v>0</v>
      </c>
      <c r="AB25" s="23">
        <v>3</v>
      </c>
      <c r="AC25" s="23">
        <v>0.6</v>
      </c>
      <c r="AD25" s="23">
        <v>0.84</v>
      </c>
      <c r="AE25" s="23">
        <v>0.11</v>
      </c>
      <c r="AF25" s="23">
        <v>0.05</v>
      </c>
      <c r="AG25" s="23">
        <v>0.42</v>
      </c>
      <c r="AH25" s="23">
        <v>1.2</v>
      </c>
      <c r="AI25" s="23">
        <v>0</v>
      </c>
      <c r="AJ25" s="20">
        <v>0</v>
      </c>
      <c r="AK25" s="20">
        <v>193.2</v>
      </c>
      <c r="AL25" s="20">
        <v>148.80000000000001</v>
      </c>
      <c r="AM25" s="20">
        <v>256.2</v>
      </c>
      <c r="AN25" s="20">
        <v>133.80000000000001</v>
      </c>
      <c r="AO25" s="20">
        <v>55.8</v>
      </c>
      <c r="AP25" s="20">
        <v>118.8</v>
      </c>
      <c r="AQ25" s="20">
        <v>48</v>
      </c>
      <c r="AR25" s="20">
        <v>222.6</v>
      </c>
      <c r="AS25" s="20">
        <v>178.2</v>
      </c>
      <c r="AT25" s="20">
        <v>174.6</v>
      </c>
      <c r="AU25" s="20">
        <v>278.39999999999998</v>
      </c>
      <c r="AV25" s="20">
        <v>74.400000000000006</v>
      </c>
      <c r="AW25" s="20">
        <v>186</v>
      </c>
      <c r="AX25" s="20">
        <v>935.4</v>
      </c>
      <c r="AY25" s="20">
        <v>0</v>
      </c>
      <c r="AZ25" s="20">
        <v>315.60000000000002</v>
      </c>
      <c r="BA25" s="20">
        <v>174.6</v>
      </c>
      <c r="BB25" s="20">
        <v>108</v>
      </c>
      <c r="BC25" s="20">
        <v>78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0.08</v>
      </c>
      <c r="BL25" s="20">
        <v>0</v>
      </c>
      <c r="BM25" s="20">
        <v>0.01</v>
      </c>
      <c r="BN25" s="20">
        <v>0.01</v>
      </c>
      <c r="BO25" s="20">
        <v>0</v>
      </c>
      <c r="BP25" s="20">
        <v>0</v>
      </c>
      <c r="BQ25" s="20">
        <v>0</v>
      </c>
      <c r="BR25" s="20">
        <v>0.01</v>
      </c>
      <c r="BS25" s="20">
        <v>7.0000000000000007E-2</v>
      </c>
      <c r="BT25" s="20">
        <v>0</v>
      </c>
      <c r="BU25" s="20">
        <v>0</v>
      </c>
      <c r="BV25" s="20">
        <v>0.28999999999999998</v>
      </c>
      <c r="BW25" s="20">
        <v>0.05</v>
      </c>
      <c r="BX25" s="20">
        <v>0</v>
      </c>
      <c r="BY25" s="20">
        <v>0</v>
      </c>
      <c r="BZ25" s="20">
        <v>0</v>
      </c>
      <c r="CA25" s="20">
        <v>0</v>
      </c>
      <c r="CB25" s="20">
        <v>28.2</v>
      </c>
      <c r="CC25" s="24"/>
      <c r="CD25" s="24"/>
      <c r="CE25" s="20">
        <v>0.5</v>
      </c>
      <c r="CG25" s="20">
        <v>21</v>
      </c>
      <c r="CH25" s="20">
        <v>21</v>
      </c>
      <c r="CI25" s="20">
        <v>21</v>
      </c>
      <c r="CJ25" s="20">
        <v>3990</v>
      </c>
      <c r="CK25" s="20">
        <v>1537.2</v>
      </c>
      <c r="CL25" s="20">
        <v>2763.6</v>
      </c>
      <c r="CM25" s="20">
        <v>39.9</v>
      </c>
      <c r="CN25" s="20">
        <v>33.18</v>
      </c>
      <c r="CO25" s="20">
        <v>36.54</v>
      </c>
      <c r="CP25" s="20">
        <v>0</v>
      </c>
      <c r="CQ25" s="20">
        <v>0</v>
      </c>
      <c r="CR25" s="29"/>
    </row>
    <row r="26" spans="1:96" s="30" customFormat="1" x14ac:dyDescent="0.25">
      <c r="A26" s="31"/>
      <c r="B26" s="32" t="s">
        <v>112</v>
      </c>
      <c r="C26" s="33"/>
      <c r="D26" s="33">
        <v>39.01</v>
      </c>
      <c r="E26" s="33">
        <v>19.98</v>
      </c>
      <c r="F26" s="33">
        <v>25.71</v>
      </c>
      <c r="G26" s="33">
        <v>20.57</v>
      </c>
      <c r="H26" s="33">
        <v>138</v>
      </c>
      <c r="I26" s="33">
        <v>918.08</v>
      </c>
      <c r="J26" s="33">
        <v>4.01</v>
      </c>
      <c r="K26" s="33">
        <v>11.05</v>
      </c>
      <c r="L26" s="33">
        <v>0</v>
      </c>
      <c r="M26" s="33">
        <v>0</v>
      </c>
      <c r="N26" s="33">
        <v>29.48</v>
      </c>
      <c r="O26" s="33">
        <v>92.93</v>
      </c>
      <c r="P26" s="33">
        <v>15.59</v>
      </c>
      <c r="Q26" s="33">
        <v>0</v>
      </c>
      <c r="R26" s="33">
        <v>0</v>
      </c>
      <c r="S26" s="33">
        <v>2.15</v>
      </c>
      <c r="T26" s="33">
        <v>11.01</v>
      </c>
      <c r="U26" s="33">
        <v>1481.21</v>
      </c>
      <c r="V26" s="33">
        <v>1941.37</v>
      </c>
      <c r="W26" s="33">
        <v>155.58000000000001</v>
      </c>
      <c r="X26" s="33">
        <v>163.44</v>
      </c>
      <c r="Y26" s="33">
        <v>537.32000000000005</v>
      </c>
      <c r="Z26" s="33">
        <v>8.31</v>
      </c>
      <c r="AA26" s="33">
        <v>49.73</v>
      </c>
      <c r="AB26" s="33">
        <v>7534.91</v>
      </c>
      <c r="AC26" s="33">
        <v>1545.34</v>
      </c>
      <c r="AD26" s="33">
        <v>11.03</v>
      </c>
      <c r="AE26" s="33">
        <v>0.62</v>
      </c>
      <c r="AF26" s="33">
        <v>0.45</v>
      </c>
      <c r="AG26" s="33">
        <v>8.19</v>
      </c>
      <c r="AH26" s="33">
        <v>15.75</v>
      </c>
      <c r="AI26" s="33">
        <v>54.84</v>
      </c>
      <c r="AJ26" s="34">
        <v>0</v>
      </c>
      <c r="AK26" s="34">
        <v>1942.81</v>
      </c>
      <c r="AL26" s="34">
        <v>1614.59</v>
      </c>
      <c r="AM26" s="34">
        <v>2765.23</v>
      </c>
      <c r="AN26" s="34">
        <v>2568.7800000000002</v>
      </c>
      <c r="AO26" s="34">
        <v>759.06</v>
      </c>
      <c r="AP26" s="34">
        <v>1639.86</v>
      </c>
      <c r="AQ26" s="34">
        <v>419.8</v>
      </c>
      <c r="AR26" s="34">
        <v>864.8</v>
      </c>
      <c r="AS26" s="34">
        <v>780.85</v>
      </c>
      <c r="AT26" s="34">
        <v>1110.48</v>
      </c>
      <c r="AU26" s="34">
        <v>1345.05</v>
      </c>
      <c r="AV26" s="34">
        <v>1155.3800000000001</v>
      </c>
      <c r="AW26" s="34">
        <v>723.02</v>
      </c>
      <c r="AX26" s="34">
        <v>4218.8</v>
      </c>
      <c r="AY26" s="34">
        <v>1.0900000000000001</v>
      </c>
      <c r="AZ26" s="34">
        <v>1215.6199999999999</v>
      </c>
      <c r="BA26" s="34">
        <v>794.26</v>
      </c>
      <c r="BB26" s="34">
        <v>523.53</v>
      </c>
      <c r="BC26" s="34">
        <v>330.8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1.38</v>
      </c>
      <c r="BL26" s="34">
        <v>0</v>
      </c>
      <c r="BM26" s="34">
        <v>0.68</v>
      </c>
      <c r="BN26" s="34">
        <v>0.06</v>
      </c>
      <c r="BO26" s="34">
        <v>0.11</v>
      </c>
      <c r="BP26" s="34">
        <v>0</v>
      </c>
      <c r="BQ26" s="34">
        <v>0</v>
      </c>
      <c r="BR26" s="34">
        <v>0.02</v>
      </c>
      <c r="BS26" s="34">
        <v>4.3600000000000003</v>
      </c>
      <c r="BT26" s="34">
        <v>0</v>
      </c>
      <c r="BU26" s="34">
        <v>0</v>
      </c>
      <c r="BV26" s="34">
        <v>11.07</v>
      </c>
      <c r="BW26" s="34">
        <v>0.08</v>
      </c>
      <c r="BX26" s="34">
        <v>0</v>
      </c>
      <c r="BY26" s="34">
        <v>0</v>
      </c>
      <c r="BZ26" s="34">
        <v>0</v>
      </c>
      <c r="CA26" s="34">
        <v>0</v>
      </c>
      <c r="CB26" s="34">
        <v>1019.14</v>
      </c>
      <c r="CC26" s="25"/>
      <c r="CD26" s="25">
        <f>$I$26/$I$27*100</f>
        <v>57.406550529619949</v>
      </c>
      <c r="CE26" s="34">
        <v>1305.54</v>
      </c>
      <c r="CF26" s="34"/>
      <c r="CG26" s="34">
        <v>287.8</v>
      </c>
      <c r="CH26" s="34">
        <v>97.35</v>
      </c>
      <c r="CI26" s="34">
        <v>192.57</v>
      </c>
      <c r="CJ26" s="34">
        <v>11736.98</v>
      </c>
      <c r="CK26" s="34">
        <v>4591.45</v>
      </c>
      <c r="CL26" s="34">
        <v>8164.22</v>
      </c>
      <c r="CM26" s="34">
        <v>208.56</v>
      </c>
      <c r="CN26" s="34">
        <v>155.37</v>
      </c>
      <c r="CO26" s="34">
        <v>182.18</v>
      </c>
      <c r="CP26" s="34">
        <v>8</v>
      </c>
      <c r="CQ26" s="34">
        <v>2.25</v>
      </c>
    </row>
    <row r="27" spans="1:96" s="30" customFormat="1" x14ac:dyDescent="0.25">
      <c r="A27" s="31"/>
      <c r="B27" s="32" t="s">
        <v>117</v>
      </c>
      <c r="C27" s="33"/>
      <c r="D27" s="33">
        <v>55.5</v>
      </c>
      <c r="E27" s="33">
        <v>23.43</v>
      </c>
      <c r="F27" s="33">
        <v>45.54</v>
      </c>
      <c r="G27" s="33">
        <v>38.619999999999997</v>
      </c>
      <c r="H27" s="33">
        <v>249.05</v>
      </c>
      <c r="I27" s="33">
        <v>1599.26</v>
      </c>
      <c r="J27" s="33">
        <v>7.15</v>
      </c>
      <c r="K27" s="33">
        <v>21.61</v>
      </c>
      <c r="L27" s="33">
        <v>0</v>
      </c>
      <c r="M27" s="33">
        <v>0</v>
      </c>
      <c r="N27" s="33">
        <v>58.06</v>
      </c>
      <c r="O27" s="33">
        <v>168</v>
      </c>
      <c r="P27" s="33">
        <v>23</v>
      </c>
      <c r="Q27" s="33">
        <v>0</v>
      </c>
      <c r="R27" s="33">
        <v>0</v>
      </c>
      <c r="S27" s="33">
        <v>3.99</v>
      </c>
      <c r="T27" s="33">
        <v>16.03</v>
      </c>
      <c r="U27" s="33">
        <v>1956.38</v>
      </c>
      <c r="V27" s="33">
        <v>3118.04</v>
      </c>
      <c r="W27" s="33">
        <v>247.39</v>
      </c>
      <c r="X27" s="33">
        <v>232.6</v>
      </c>
      <c r="Y27" s="33">
        <v>763.75</v>
      </c>
      <c r="Z27" s="33">
        <v>11.56</v>
      </c>
      <c r="AA27" s="33">
        <v>108.91</v>
      </c>
      <c r="AB27" s="33">
        <v>9195.2800000000007</v>
      </c>
      <c r="AC27" s="33">
        <v>1940.92</v>
      </c>
      <c r="AD27" s="33">
        <v>19.87</v>
      </c>
      <c r="AE27" s="33">
        <v>0.93</v>
      </c>
      <c r="AF27" s="33">
        <v>0.71</v>
      </c>
      <c r="AG27" s="33">
        <v>10.8</v>
      </c>
      <c r="AH27" s="33">
        <v>22.75</v>
      </c>
      <c r="AI27" s="33">
        <v>97.09</v>
      </c>
      <c r="AJ27" s="34">
        <v>0</v>
      </c>
      <c r="AK27" s="34">
        <v>2564.91</v>
      </c>
      <c r="AL27" s="34">
        <v>2190.84</v>
      </c>
      <c r="AM27" s="34">
        <v>3764.9</v>
      </c>
      <c r="AN27" s="34">
        <v>3116.87</v>
      </c>
      <c r="AO27" s="34">
        <v>1007.77</v>
      </c>
      <c r="AP27" s="34">
        <v>2116.15</v>
      </c>
      <c r="AQ27" s="34">
        <v>588.38</v>
      </c>
      <c r="AR27" s="34">
        <v>1506.36</v>
      </c>
      <c r="AS27" s="34">
        <v>1334.55</v>
      </c>
      <c r="AT27" s="34">
        <v>1921.1</v>
      </c>
      <c r="AU27" s="34">
        <v>2083.83</v>
      </c>
      <c r="AV27" s="34">
        <v>1430.29</v>
      </c>
      <c r="AW27" s="34">
        <v>1184.5899999999999</v>
      </c>
      <c r="AX27" s="34">
        <v>7485.73</v>
      </c>
      <c r="AY27" s="34">
        <v>7.91</v>
      </c>
      <c r="AZ27" s="34">
        <v>2131.52</v>
      </c>
      <c r="BA27" s="34">
        <v>1465.26</v>
      </c>
      <c r="BB27" s="34">
        <v>902.59</v>
      </c>
      <c r="BC27" s="34">
        <v>589.73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0.01</v>
      </c>
      <c r="BJ27" s="34">
        <v>0</v>
      </c>
      <c r="BK27" s="34">
        <v>2.5299999999999998</v>
      </c>
      <c r="BL27" s="34">
        <v>0</v>
      </c>
      <c r="BM27" s="34">
        <v>1.33</v>
      </c>
      <c r="BN27" s="34">
        <v>0.1</v>
      </c>
      <c r="BO27" s="34">
        <v>0.21</v>
      </c>
      <c r="BP27" s="34">
        <v>0</v>
      </c>
      <c r="BQ27" s="34">
        <v>0</v>
      </c>
      <c r="BR27" s="34">
        <v>0.04</v>
      </c>
      <c r="BS27" s="34">
        <v>8.2899999999999991</v>
      </c>
      <c r="BT27" s="34">
        <v>0</v>
      </c>
      <c r="BU27" s="34">
        <v>0</v>
      </c>
      <c r="BV27" s="34">
        <v>21.1</v>
      </c>
      <c r="BW27" s="34">
        <v>0.1</v>
      </c>
      <c r="BX27" s="34">
        <v>0</v>
      </c>
      <c r="BY27" s="34">
        <v>0</v>
      </c>
      <c r="BZ27" s="34">
        <v>0</v>
      </c>
      <c r="CA27" s="34">
        <v>0</v>
      </c>
      <c r="CB27" s="34">
        <v>1560.93</v>
      </c>
      <c r="CC27" s="25"/>
      <c r="CD27" s="25"/>
      <c r="CE27" s="34">
        <v>1641.45</v>
      </c>
      <c r="CF27" s="34"/>
      <c r="CG27" s="34">
        <v>457.47</v>
      </c>
      <c r="CH27" s="34">
        <v>193.86</v>
      </c>
      <c r="CI27" s="34">
        <v>325.67</v>
      </c>
      <c r="CJ27" s="34">
        <v>22416.48</v>
      </c>
      <c r="CK27" s="34">
        <v>9207.64</v>
      </c>
      <c r="CL27" s="34">
        <v>15812.06</v>
      </c>
      <c r="CM27" s="34">
        <v>403.48</v>
      </c>
      <c r="CN27" s="34">
        <v>288.85000000000002</v>
      </c>
      <c r="CO27" s="34">
        <v>348.13</v>
      </c>
      <c r="CP27" s="34">
        <v>24.57</v>
      </c>
      <c r="CQ27" s="34">
        <v>3.32</v>
      </c>
    </row>
    <row r="28" spans="1:96" ht="47.25" x14ac:dyDescent="0.25">
      <c r="A28" s="21"/>
      <c r="B28" s="27" t="s">
        <v>193</v>
      </c>
      <c r="C28" s="23"/>
      <c r="D28" s="23">
        <v>54</v>
      </c>
      <c r="E28" s="23">
        <v>0</v>
      </c>
      <c r="F28" s="23">
        <v>55.2</v>
      </c>
      <c r="G28" s="23">
        <v>0</v>
      </c>
      <c r="H28" s="23">
        <v>229.79999999999998</v>
      </c>
      <c r="I28" s="23">
        <v>1632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540</v>
      </c>
      <c r="AD28" s="23">
        <v>0</v>
      </c>
      <c r="AE28" s="23">
        <v>0.84</v>
      </c>
      <c r="AF28" s="23">
        <v>0.96</v>
      </c>
      <c r="AG28" s="23"/>
      <c r="AH28" s="23"/>
      <c r="AI28" s="23">
        <v>42</v>
      </c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>
        <v>0</v>
      </c>
      <c r="CJ28" s="20"/>
      <c r="CK28" s="20"/>
      <c r="CL28" s="20">
        <v>0</v>
      </c>
      <c r="CM28" s="20"/>
      <c r="CN28" s="20"/>
      <c r="CO28" s="20">
        <v>0</v>
      </c>
      <c r="CP28" s="20"/>
      <c r="CQ28" s="20"/>
    </row>
    <row r="29" spans="1:96" x14ac:dyDescent="0.25">
      <c r="A29" s="21"/>
      <c r="B29" s="27" t="s">
        <v>119</v>
      </c>
      <c r="C29" s="23"/>
      <c r="D29" s="23">
        <f t="shared" ref="D29:I29" si="0">D27-D28</f>
        <v>1.5</v>
      </c>
      <c r="E29" s="23">
        <f t="shared" si="0"/>
        <v>23.43</v>
      </c>
      <c r="F29" s="23">
        <f t="shared" si="0"/>
        <v>-9.6600000000000037</v>
      </c>
      <c r="G29" s="23">
        <f t="shared" si="0"/>
        <v>38.619999999999997</v>
      </c>
      <c r="H29" s="23">
        <f t="shared" si="0"/>
        <v>19.250000000000028</v>
      </c>
      <c r="I29" s="23">
        <f t="shared" si="0"/>
        <v>-32.740000000000009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ref="V29:AF29" si="1">V27-V28</f>
        <v>3118.04</v>
      </c>
      <c r="W29" s="23">
        <f t="shared" si="1"/>
        <v>247.39</v>
      </c>
      <c r="X29" s="23">
        <f t="shared" si="1"/>
        <v>232.6</v>
      </c>
      <c r="Y29" s="23">
        <f t="shared" si="1"/>
        <v>763.75</v>
      </c>
      <c r="Z29" s="23">
        <f t="shared" si="1"/>
        <v>11.56</v>
      </c>
      <c r="AA29" s="23">
        <f t="shared" si="1"/>
        <v>108.91</v>
      </c>
      <c r="AB29" s="23">
        <f t="shared" si="1"/>
        <v>9195.2800000000007</v>
      </c>
      <c r="AC29" s="23">
        <f t="shared" si="1"/>
        <v>1400.92</v>
      </c>
      <c r="AD29" s="23">
        <f t="shared" si="1"/>
        <v>19.87</v>
      </c>
      <c r="AE29" s="23">
        <f t="shared" si="1"/>
        <v>9.000000000000008E-2</v>
      </c>
      <c r="AF29" s="23">
        <f t="shared" si="1"/>
        <v>-0.25</v>
      </c>
      <c r="AG29" s="23"/>
      <c r="AH29" s="23"/>
      <c r="AI29" s="23">
        <f>AI27-AI28</f>
        <v>55.09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4"/>
      <c r="CE29" s="20"/>
      <c r="CF29" s="20"/>
      <c r="CG29" s="20"/>
      <c r="CH29" s="20"/>
      <c r="CI29" s="20">
        <f>CI27-CI28</f>
        <v>325.67</v>
      </c>
      <c r="CJ29" s="20"/>
      <c r="CK29" s="20"/>
      <c r="CL29" s="20">
        <f>CL27-CL28</f>
        <v>15812.06</v>
      </c>
      <c r="CM29" s="20"/>
      <c r="CN29" s="20"/>
      <c r="CO29" s="20">
        <f>CO27-CO28</f>
        <v>348.13</v>
      </c>
      <c r="CP29" s="20"/>
      <c r="CQ29" s="20"/>
    </row>
    <row r="30" spans="1:96" ht="31.5" x14ac:dyDescent="0.25">
      <c r="A30" s="21"/>
      <c r="B30" s="27" t="s">
        <v>120</v>
      </c>
      <c r="C30" s="23"/>
      <c r="D30" s="23">
        <v>14</v>
      </c>
      <c r="E30" s="23"/>
      <c r="F30" s="23">
        <v>27</v>
      </c>
      <c r="G30" s="23"/>
      <c r="H30" s="23">
        <v>59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/>
      <c r="CD30" s="24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  <mergeCell ref="CF8:CF9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294</v>
      </c>
      <c r="D4" s="48" t="s">
        <v>281</v>
      </c>
      <c r="E4" s="49">
        <v>200</v>
      </c>
      <c r="F4" s="50"/>
      <c r="G4" s="49">
        <v>236.97426447199996</v>
      </c>
      <c r="H4" s="49">
        <v>6.4</v>
      </c>
      <c r="I4" s="49">
        <v>9.85</v>
      </c>
      <c r="J4" s="51">
        <v>31.52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136</v>
      </c>
      <c r="D6" s="55" t="s">
        <v>98</v>
      </c>
      <c r="E6" s="56">
        <v>200</v>
      </c>
      <c r="F6" s="57"/>
      <c r="G6" s="56">
        <v>20.530314146341464</v>
      </c>
      <c r="H6" s="56">
        <v>0.12</v>
      </c>
      <c r="I6" s="56">
        <v>0.02</v>
      </c>
      <c r="J6" s="58">
        <v>5.0599999999999996</v>
      </c>
    </row>
    <row r="7" spans="1:10" x14ac:dyDescent="0.25">
      <c r="A7" s="52"/>
      <c r="B7" s="59" t="s">
        <v>139</v>
      </c>
      <c r="C7" s="54" t="s">
        <v>122</v>
      </c>
      <c r="D7" s="55" t="s">
        <v>200</v>
      </c>
      <c r="E7" s="56">
        <v>100</v>
      </c>
      <c r="F7" s="57"/>
      <c r="G7" s="56">
        <v>40.599999999999994</v>
      </c>
      <c r="H7" s="56">
        <v>0.8</v>
      </c>
      <c r="I7" s="56">
        <v>0.2</v>
      </c>
      <c r="J7" s="58">
        <v>9.4</v>
      </c>
    </row>
    <row r="8" spans="1:10" x14ac:dyDescent="0.25">
      <c r="A8" s="52"/>
      <c r="B8" s="59" t="s">
        <v>140</v>
      </c>
      <c r="C8" s="54" t="s">
        <v>189</v>
      </c>
      <c r="D8" s="55" t="s">
        <v>187</v>
      </c>
      <c r="E8" s="56">
        <v>100</v>
      </c>
      <c r="F8" s="57"/>
      <c r="G8" s="56">
        <v>330.12564279999998</v>
      </c>
      <c r="H8" s="56">
        <v>7.78</v>
      </c>
      <c r="I8" s="56">
        <v>8.99</v>
      </c>
      <c r="J8" s="58">
        <v>55.11</v>
      </c>
    </row>
    <row r="9" spans="1:10" x14ac:dyDescent="0.25">
      <c r="A9" s="52"/>
      <c r="B9" s="53"/>
      <c r="C9" s="54" t="s">
        <v>295</v>
      </c>
      <c r="D9" s="55" t="s">
        <v>302</v>
      </c>
      <c r="E9" s="56">
        <v>10</v>
      </c>
      <c r="F9" s="57"/>
      <c r="G9" s="56">
        <v>8.1640652639000013</v>
      </c>
      <c r="H9" s="56">
        <v>7.0000000000000007E-2</v>
      </c>
      <c r="I9" s="56">
        <v>0.64</v>
      </c>
      <c r="J9" s="58">
        <v>0.56999999999999995</v>
      </c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229</v>
      </c>
      <c r="D14" s="70" t="s">
        <v>220</v>
      </c>
      <c r="E14" s="71">
        <v>130</v>
      </c>
      <c r="F14" s="72"/>
      <c r="G14" s="71">
        <v>184.830906</v>
      </c>
      <c r="H14" s="71">
        <v>21.38</v>
      </c>
      <c r="I14" s="71">
        <v>6.86</v>
      </c>
      <c r="J14" s="73">
        <v>9.1999999999999993</v>
      </c>
    </row>
    <row r="15" spans="1:10" x14ac:dyDescent="0.25">
      <c r="A15" s="52"/>
      <c r="B15" s="59" t="s">
        <v>143</v>
      </c>
      <c r="C15" s="54" t="s">
        <v>296</v>
      </c>
      <c r="D15" s="55" t="s">
        <v>287</v>
      </c>
      <c r="E15" s="56">
        <v>200</v>
      </c>
      <c r="F15" s="57"/>
      <c r="G15" s="56">
        <v>147.288175</v>
      </c>
      <c r="H15" s="56">
        <v>3.78</v>
      </c>
      <c r="I15" s="56">
        <v>4.84</v>
      </c>
      <c r="J15" s="58">
        <v>23.85</v>
      </c>
    </row>
    <row r="16" spans="1:10" x14ac:dyDescent="0.25">
      <c r="A16" s="52"/>
      <c r="B16" s="59" t="s">
        <v>144</v>
      </c>
      <c r="C16" s="54" t="s">
        <v>122</v>
      </c>
      <c r="D16" s="55" t="s">
        <v>97</v>
      </c>
      <c r="E16" s="56">
        <v>40</v>
      </c>
      <c r="F16" s="57"/>
      <c r="G16" s="56">
        <v>134.34059999999999</v>
      </c>
      <c r="H16" s="56">
        <v>3.97</v>
      </c>
      <c r="I16" s="56">
        <v>0.39</v>
      </c>
      <c r="J16" s="58">
        <v>28.14</v>
      </c>
    </row>
    <row r="17" spans="1:10" x14ac:dyDescent="0.25">
      <c r="A17" s="52"/>
      <c r="B17" s="59" t="s">
        <v>146</v>
      </c>
      <c r="C17" s="54" t="s">
        <v>297</v>
      </c>
      <c r="D17" s="55" t="s">
        <v>288</v>
      </c>
      <c r="E17" s="56">
        <v>200</v>
      </c>
      <c r="F17" s="57"/>
      <c r="G17" s="56">
        <v>61.375960000000006</v>
      </c>
      <c r="H17" s="56">
        <v>0.35</v>
      </c>
      <c r="I17" s="56">
        <v>0.35</v>
      </c>
      <c r="J17" s="58">
        <v>15.05</v>
      </c>
    </row>
    <row r="18" spans="1:10" x14ac:dyDescent="0.25">
      <c r="A18" s="52"/>
      <c r="B18" s="59" t="s">
        <v>148</v>
      </c>
      <c r="C18" s="54" t="s">
        <v>210</v>
      </c>
      <c r="D18" s="55" t="s">
        <v>202</v>
      </c>
      <c r="E18" s="56">
        <v>300</v>
      </c>
      <c r="F18" s="57"/>
      <c r="G18" s="56">
        <v>181.52670899999998</v>
      </c>
      <c r="H18" s="56">
        <v>4.04</v>
      </c>
      <c r="I18" s="56">
        <v>6.58</v>
      </c>
      <c r="J18" s="58">
        <v>27.42</v>
      </c>
    </row>
    <row r="19" spans="1:10" ht="30" x14ac:dyDescent="0.25">
      <c r="A19" s="52"/>
      <c r="B19" s="59" t="s">
        <v>150</v>
      </c>
      <c r="C19" s="54" t="s">
        <v>298</v>
      </c>
      <c r="D19" s="55" t="s">
        <v>289</v>
      </c>
      <c r="E19" s="56">
        <v>100</v>
      </c>
      <c r="F19" s="57"/>
      <c r="G19" s="56">
        <v>92.691829999999996</v>
      </c>
      <c r="H19" s="56">
        <v>1.53</v>
      </c>
      <c r="I19" s="56">
        <v>5.96</v>
      </c>
      <c r="J19" s="58">
        <v>9.32</v>
      </c>
    </row>
    <row r="20" spans="1:10" x14ac:dyDescent="0.25">
      <c r="A20" s="52"/>
      <c r="B20" s="59" t="s">
        <v>152</v>
      </c>
      <c r="C20" s="54" t="s">
        <v>122</v>
      </c>
      <c r="D20" s="55" t="s">
        <v>106</v>
      </c>
      <c r="E20" s="56">
        <v>60</v>
      </c>
      <c r="F20" s="57"/>
      <c r="G20" s="56">
        <v>116.02799999999998</v>
      </c>
      <c r="H20" s="56">
        <v>3.96</v>
      </c>
      <c r="I20" s="56">
        <v>0.72</v>
      </c>
      <c r="J20" s="58">
        <v>25.02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25">
      <c r="A23" s="45" t="s">
        <v>113</v>
      </c>
      <c r="B23" s="66" t="s">
        <v>154</v>
      </c>
      <c r="C23" s="67"/>
      <c r="D23" s="48"/>
      <c r="E23" s="49"/>
      <c r="F23" s="50"/>
      <c r="G23" s="49"/>
      <c r="H23" s="49"/>
      <c r="I23" s="49"/>
      <c r="J23" s="51"/>
    </row>
    <row r="24" spans="1:10" x14ac:dyDescent="0.25">
      <c r="A24" s="52"/>
      <c r="B24" s="79" t="s">
        <v>148</v>
      </c>
      <c r="C24" s="53"/>
      <c r="D24" s="55"/>
      <c r="E24" s="56"/>
      <c r="F24" s="57"/>
      <c r="G24" s="56"/>
      <c r="H24" s="56"/>
      <c r="I24" s="56"/>
      <c r="J24" s="58"/>
    </row>
    <row r="25" spans="1:10" x14ac:dyDescent="0.25">
      <c r="A25" s="52"/>
      <c r="B25" s="74"/>
      <c r="C25" s="74"/>
      <c r="D25" s="75"/>
      <c r="E25" s="76"/>
      <c r="F25" s="77"/>
      <c r="G25" s="76"/>
      <c r="H25" s="76"/>
      <c r="I25" s="76"/>
      <c r="J25" s="78"/>
    </row>
    <row r="26" spans="1:10" ht="15.75" thickBot="1" x14ac:dyDescent="0.3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45175.355497685188</v>
      </c>
    </row>
    <row r="2" spans="1:2" ht="12.75" customHeight="1" x14ac:dyDescent="0.2">
      <c r="A2" s="83" t="s">
        <v>161</v>
      </c>
      <c r="B2" s="84">
        <v>45176.637638888889</v>
      </c>
    </row>
    <row r="3" spans="1:2" ht="12.75" customHeight="1" x14ac:dyDescent="0.2">
      <c r="A3" s="83" t="s">
        <v>162</v>
      </c>
      <c r="B3" s="83" t="s">
        <v>194</v>
      </c>
    </row>
    <row r="4" spans="1:2" ht="12.75" customHeight="1" x14ac:dyDescent="0.2">
      <c r="A4" s="83" t="s">
        <v>164</v>
      </c>
      <c r="B4" s="83" t="s">
        <v>195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301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IU37"/>
  <sheetViews>
    <sheetView workbookViewId="0">
      <selection activeCell="A8" sqref="A8:CQ37"/>
    </sheetView>
  </sheetViews>
  <sheetFormatPr defaultColWidth="0" defaultRowHeight="15.75" customHeight="1" x14ac:dyDescent="0.25"/>
  <cols>
    <col min="1" max="1" width="5.140625" style="35" customWidth="1"/>
    <col min="2" max="2" width="19.5703125" style="36" customWidth="1"/>
    <col min="3" max="4" width="6.28515625" style="37" customWidth="1"/>
    <col min="5" max="5" width="6.7109375" style="37" customWidth="1"/>
    <col min="6" max="6" width="6.140625" style="37" customWidth="1"/>
    <col min="7" max="7" width="6.7109375" style="37" customWidth="1"/>
    <col min="8" max="8" width="7.140625" style="37" customWidth="1"/>
    <col min="9" max="9" width="6.42578125" style="37" customWidth="1"/>
    <col min="10" max="22" width="8.85546875" style="37" hidden="1" customWidth="1"/>
    <col min="23" max="23" width="7.140625" style="37" hidden="1" customWidth="1"/>
    <col min="24" max="25" width="5.7109375" style="37" hidden="1" customWidth="1"/>
    <col min="26" max="26" width="7.28515625" style="37" hidden="1" customWidth="1"/>
    <col min="27" max="28" width="5.7109375" style="37" hidden="1" customWidth="1"/>
    <col min="29" max="29" width="7" style="37" hidden="1" customWidth="1"/>
    <col min="30" max="31" width="5.7109375" style="37" hidden="1" customWidth="1"/>
    <col min="32" max="32" width="5" style="37" hidden="1" customWidth="1"/>
    <col min="33" max="33" width="5.7109375" style="37" hidden="1" customWidth="1"/>
    <col min="34" max="34" width="4" style="37" hidden="1" customWidth="1"/>
    <col min="35" max="35" width="8.140625" style="37" hidden="1" customWidth="1"/>
    <col min="36" max="80" width="8.85546875" style="10" hidden="1" customWidth="1"/>
    <col min="81" max="81" width="8.28515625" style="38" customWidth="1"/>
    <col min="82" max="82" width="7.85546875" style="38" customWidth="1"/>
    <col min="83" max="93" width="9.140625" style="10" hidden="1" customWidth="1"/>
    <col min="94" max="255" width="9.140625" style="10" customWidth="1"/>
    <col min="256" max="16384" width="12.5703125" style="10" hidden="1"/>
  </cols>
  <sheetData>
    <row r="1" spans="1:9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CC1" s="10"/>
      <c r="CD1" s="11"/>
    </row>
    <row r="2" spans="1:96" ht="15.75" customHeight="1" x14ac:dyDescent="0.25">
      <c r="A2" s="7" t="s">
        <v>279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96" s="12" customFormat="1" hidden="1" x14ac:dyDescent="0.25">
      <c r="A3" s="13"/>
      <c r="B3" s="13" t="str">
        <f>"6 сентября 2023 г."</f>
        <v>6 сентября 2023 г.</v>
      </c>
      <c r="C3" s="13"/>
      <c r="D3" s="14"/>
      <c r="E3" s="13"/>
      <c r="F3" s="13"/>
      <c r="G3" s="13"/>
      <c r="H3" s="13"/>
      <c r="I3" s="13"/>
    </row>
    <row r="4" spans="1:96" hidden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CC4" s="10"/>
      <c r="CD4" s="10"/>
    </row>
    <row r="5" spans="1:96" hidden="1" x14ac:dyDescent="0.25">
      <c r="A5" s="10"/>
      <c r="B5" s="11"/>
      <c r="C5" s="15"/>
      <c r="D5" s="16"/>
      <c r="E5" s="16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CC5" s="10"/>
      <c r="CD5" s="10"/>
    </row>
    <row r="6" spans="1:96" ht="18.75" customHeight="1" x14ac:dyDescent="0.25">
      <c r="A6" s="6" t="str">
        <f>IF('Dop (33)'!B3&lt;&gt;"",'Dop (33)'!B3,"")</f>
        <v>Ясли</v>
      </c>
      <c r="B6" s="6"/>
      <c r="C6" s="6"/>
      <c r="D6" s="10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96" hidden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CC7" s="10"/>
      <c r="CD7" s="10"/>
    </row>
    <row r="8" spans="1:96" ht="29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/>
      <c r="F8" s="8" t="s">
        <v>5</v>
      </c>
      <c r="G8" s="8"/>
      <c r="H8" s="8" t="s">
        <v>6</v>
      </c>
      <c r="I8" s="8" t="s">
        <v>7</v>
      </c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8" t="s">
        <v>17</v>
      </c>
      <c r="T8" s="18" t="s">
        <v>18</v>
      </c>
      <c r="U8" s="18" t="s">
        <v>19</v>
      </c>
      <c r="V8" s="18" t="s">
        <v>20</v>
      </c>
      <c r="W8" s="8" t="s">
        <v>21</v>
      </c>
      <c r="X8" s="8"/>
      <c r="Y8" s="8"/>
      <c r="Z8" s="8"/>
      <c r="AA8" s="19" t="s">
        <v>22</v>
      </c>
      <c r="AB8" s="19"/>
      <c r="AC8" s="19"/>
      <c r="AD8" s="19"/>
      <c r="AE8" s="19"/>
      <c r="AF8" s="19"/>
      <c r="AG8" s="19"/>
      <c r="AH8" s="19"/>
      <c r="AI8" s="8" t="s">
        <v>23</v>
      </c>
      <c r="AJ8" s="20" t="s">
        <v>24</v>
      </c>
      <c r="AK8" s="20" t="s">
        <v>25</v>
      </c>
      <c r="AL8" s="20" t="s">
        <v>26</v>
      </c>
      <c r="AM8" s="20" t="s">
        <v>27</v>
      </c>
      <c r="AN8" s="20" t="s">
        <v>28</v>
      </c>
      <c r="AO8" s="20" t="s">
        <v>29</v>
      </c>
      <c r="AP8" s="20" t="s">
        <v>30</v>
      </c>
      <c r="AQ8" s="20" t="s">
        <v>31</v>
      </c>
      <c r="AR8" s="20" t="s">
        <v>32</v>
      </c>
      <c r="AS8" s="20" t="s">
        <v>33</v>
      </c>
      <c r="AT8" s="20" t="s">
        <v>34</v>
      </c>
      <c r="AU8" s="20" t="s">
        <v>35</v>
      </c>
      <c r="AV8" s="20" t="s">
        <v>36</v>
      </c>
      <c r="AW8" s="20" t="s">
        <v>37</v>
      </c>
      <c r="AX8" s="20" t="s">
        <v>38</v>
      </c>
      <c r="AY8" s="20" t="s">
        <v>39</v>
      </c>
      <c r="AZ8" s="20" t="s">
        <v>40</v>
      </c>
      <c r="BA8" s="20" t="s">
        <v>41</v>
      </c>
      <c r="BB8" s="20" t="s">
        <v>42</v>
      </c>
      <c r="BC8" s="20" t="s">
        <v>43</v>
      </c>
      <c r="BD8" s="20" t="s">
        <v>44</v>
      </c>
      <c r="BE8" s="20" t="s">
        <v>45</v>
      </c>
      <c r="BF8" s="20" t="s">
        <v>46</v>
      </c>
      <c r="BG8" s="20" t="s">
        <v>47</v>
      </c>
      <c r="BH8" s="20" t="s">
        <v>48</v>
      </c>
      <c r="BI8" s="20" t="s">
        <v>49</v>
      </c>
      <c r="BJ8" s="20" t="s">
        <v>50</v>
      </c>
      <c r="BK8" s="20" t="s">
        <v>51</v>
      </c>
      <c r="BL8" s="20" t="s">
        <v>52</v>
      </c>
      <c r="BM8" s="20" t="s">
        <v>53</v>
      </c>
      <c r="BN8" s="20" t="s">
        <v>54</v>
      </c>
      <c r="BO8" s="20" t="s">
        <v>55</v>
      </c>
      <c r="BP8" s="20" t="s">
        <v>56</v>
      </c>
      <c r="BQ8" s="20" t="s">
        <v>57</v>
      </c>
      <c r="BR8" s="20" t="s">
        <v>58</v>
      </c>
      <c r="BS8" s="20" t="s">
        <v>59</v>
      </c>
      <c r="BT8" s="20" t="s">
        <v>60</v>
      </c>
      <c r="BU8" s="20" t="s">
        <v>61</v>
      </c>
      <c r="BV8" s="20" t="s">
        <v>62</v>
      </c>
      <c r="BW8" s="20" t="s">
        <v>63</v>
      </c>
      <c r="BX8" s="20" t="s">
        <v>64</v>
      </c>
      <c r="BY8" s="20" t="s">
        <v>65</v>
      </c>
      <c r="BZ8" s="20" t="s">
        <v>66</v>
      </c>
      <c r="CA8" s="20" t="s">
        <v>67</v>
      </c>
      <c r="CB8" s="20"/>
      <c r="CC8" s="8" t="s">
        <v>68</v>
      </c>
      <c r="CD8" s="8" t="s">
        <v>69</v>
      </c>
      <c r="CE8" s="8"/>
      <c r="CF8" s="8"/>
      <c r="CG8" s="8" t="s">
        <v>70</v>
      </c>
      <c r="CH8" s="8" t="s">
        <v>71</v>
      </c>
      <c r="CI8" s="8" t="s">
        <v>72</v>
      </c>
      <c r="CJ8" s="8" t="s">
        <v>73</v>
      </c>
      <c r="CK8" s="8" t="s">
        <v>74</v>
      </c>
      <c r="CL8" s="8" t="s">
        <v>75</v>
      </c>
      <c r="CM8" s="8" t="s">
        <v>76</v>
      </c>
      <c r="CN8" s="8" t="s">
        <v>77</v>
      </c>
      <c r="CO8" s="8" t="s">
        <v>78</v>
      </c>
      <c r="CP8" s="8" t="s">
        <v>79</v>
      </c>
      <c r="CQ8" s="8" t="s">
        <v>80</v>
      </c>
    </row>
    <row r="9" spans="1:96" ht="15.75" customHeight="1" x14ac:dyDescent="0.25">
      <c r="A9" s="8"/>
      <c r="B9" s="8"/>
      <c r="C9" s="8"/>
      <c r="D9" s="17" t="s">
        <v>81</v>
      </c>
      <c r="E9" s="17" t="s">
        <v>82</v>
      </c>
      <c r="F9" s="17" t="s">
        <v>81</v>
      </c>
      <c r="G9" s="17" t="s">
        <v>83</v>
      </c>
      <c r="H9" s="8"/>
      <c r="I9" s="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 t="s">
        <v>84</v>
      </c>
      <c r="X9" s="18" t="s">
        <v>85</v>
      </c>
      <c r="Y9" s="18" t="s">
        <v>86</v>
      </c>
      <c r="Z9" s="18" t="s">
        <v>87</v>
      </c>
      <c r="AA9" s="18" t="s">
        <v>88</v>
      </c>
      <c r="AB9" s="18" t="s">
        <v>89</v>
      </c>
      <c r="AC9" s="18" t="s">
        <v>90</v>
      </c>
      <c r="AD9" s="18" t="s">
        <v>91</v>
      </c>
      <c r="AE9" s="18" t="s">
        <v>92</v>
      </c>
      <c r="AF9" s="18" t="s">
        <v>93</v>
      </c>
      <c r="AG9" s="18" t="s">
        <v>94</v>
      </c>
      <c r="AH9" s="18" t="s">
        <v>95</v>
      </c>
      <c r="AI9" s="8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</row>
    <row r="10" spans="1:96" x14ac:dyDescent="0.25">
      <c r="A10" s="21"/>
      <c r="B10" s="22" t="s">
        <v>96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4"/>
      <c r="CD10" s="25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</row>
    <row r="11" spans="1:96" s="26" customFormat="1" ht="47.25" x14ac:dyDescent="0.25">
      <c r="A11" s="21" t="str">
        <f>"56/3"</f>
        <v>56/3</v>
      </c>
      <c r="B11" s="27" t="s">
        <v>281</v>
      </c>
      <c r="C11" s="23" t="str">
        <f>"160"</f>
        <v>160</v>
      </c>
      <c r="D11" s="23">
        <v>5.22</v>
      </c>
      <c r="E11" s="23">
        <v>2.09</v>
      </c>
      <c r="F11" s="23">
        <v>8.66</v>
      </c>
      <c r="G11" s="23">
        <v>6.08</v>
      </c>
      <c r="H11" s="23">
        <v>25.35</v>
      </c>
      <c r="I11" s="23">
        <v>197.62987557760002</v>
      </c>
      <c r="J11" s="23">
        <v>1.8</v>
      </c>
      <c r="K11" s="23">
        <v>3.64</v>
      </c>
      <c r="L11" s="23">
        <v>0</v>
      </c>
      <c r="M11" s="23">
        <v>0</v>
      </c>
      <c r="N11" s="23">
        <v>3.74</v>
      </c>
      <c r="O11" s="23">
        <v>19.12</v>
      </c>
      <c r="P11" s="23">
        <v>2.4900000000000002</v>
      </c>
      <c r="Q11" s="23">
        <v>0</v>
      </c>
      <c r="R11" s="23">
        <v>0</v>
      </c>
      <c r="S11" s="23">
        <v>0.4</v>
      </c>
      <c r="T11" s="23">
        <v>2.09</v>
      </c>
      <c r="U11" s="23">
        <v>31.03</v>
      </c>
      <c r="V11" s="23">
        <v>745.35</v>
      </c>
      <c r="W11" s="23">
        <v>32.6</v>
      </c>
      <c r="X11" s="23">
        <v>37.57</v>
      </c>
      <c r="Y11" s="23">
        <v>117.35</v>
      </c>
      <c r="Z11" s="23">
        <v>1.76</v>
      </c>
      <c r="AA11" s="23">
        <v>46</v>
      </c>
      <c r="AB11" s="23">
        <v>1202.04</v>
      </c>
      <c r="AC11" s="23">
        <v>287.66000000000003</v>
      </c>
      <c r="AD11" s="23">
        <v>2.8</v>
      </c>
      <c r="AE11" s="23">
        <v>0.13</v>
      </c>
      <c r="AF11" s="23">
        <v>0.15</v>
      </c>
      <c r="AG11" s="23">
        <v>1.37</v>
      </c>
      <c r="AH11" s="23">
        <v>3.49</v>
      </c>
      <c r="AI11" s="23">
        <v>2.74</v>
      </c>
      <c r="AJ11" s="20">
        <v>0</v>
      </c>
      <c r="AK11" s="20">
        <v>166.54</v>
      </c>
      <c r="AL11" s="20">
        <v>158.43</v>
      </c>
      <c r="AM11" s="20">
        <v>252.01</v>
      </c>
      <c r="AN11" s="20">
        <v>235.67</v>
      </c>
      <c r="AO11" s="20">
        <v>83.71</v>
      </c>
      <c r="AP11" s="20">
        <v>158.6</v>
      </c>
      <c r="AQ11" s="20">
        <v>61.82</v>
      </c>
      <c r="AR11" s="20">
        <v>166.69</v>
      </c>
      <c r="AS11" s="20">
        <v>197.1</v>
      </c>
      <c r="AT11" s="20">
        <v>349.71</v>
      </c>
      <c r="AU11" s="20">
        <v>304.94</v>
      </c>
      <c r="AV11" s="20">
        <v>74.319999999999993</v>
      </c>
      <c r="AW11" s="20">
        <v>125.31</v>
      </c>
      <c r="AX11" s="20">
        <v>609.35</v>
      </c>
      <c r="AY11" s="20">
        <v>2.2000000000000002</v>
      </c>
      <c r="AZ11" s="20">
        <v>107.05</v>
      </c>
      <c r="BA11" s="20">
        <v>186.65</v>
      </c>
      <c r="BB11" s="20">
        <v>118.24</v>
      </c>
      <c r="BC11" s="20">
        <v>65.31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0.44</v>
      </c>
      <c r="BL11" s="20">
        <v>0</v>
      </c>
      <c r="BM11" s="20">
        <v>0.25</v>
      </c>
      <c r="BN11" s="20">
        <v>0.02</v>
      </c>
      <c r="BO11" s="20">
        <v>0.04</v>
      </c>
      <c r="BP11" s="20">
        <v>0</v>
      </c>
      <c r="BQ11" s="20">
        <v>0</v>
      </c>
      <c r="BR11" s="20">
        <v>0.01</v>
      </c>
      <c r="BS11" s="20">
        <v>1.53</v>
      </c>
      <c r="BT11" s="20">
        <v>0</v>
      </c>
      <c r="BU11" s="20">
        <v>0</v>
      </c>
      <c r="BV11" s="20">
        <v>3.36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155.84</v>
      </c>
      <c r="CC11" s="24"/>
      <c r="CD11" s="24"/>
      <c r="CE11" s="20">
        <v>246.34</v>
      </c>
      <c r="CF11" s="20"/>
      <c r="CG11" s="20">
        <v>15.51</v>
      </c>
      <c r="CH11" s="20">
        <v>14.79</v>
      </c>
      <c r="CI11" s="20">
        <v>15.15</v>
      </c>
      <c r="CJ11" s="20">
        <v>1622.55</v>
      </c>
      <c r="CK11" s="20">
        <v>1157.0999999999999</v>
      </c>
      <c r="CL11" s="20">
        <v>1389.83</v>
      </c>
      <c r="CM11" s="20">
        <v>35.31</v>
      </c>
      <c r="CN11" s="20">
        <v>7.15</v>
      </c>
      <c r="CO11" s="20">
        <v>21.23</v>
      </c>
      <c r="CP11" s="20">
        <v>0</v>
      </c>
      <c r="CQ11" s="20">
        <v>0</v>
      </c>
      <c r="CR11" s="28"/>
    </row>
    <row r="12" spans="1:96" s="26" customFormat="1" x14ac:dyDescent="0.25">
      <c r="A12" s="21" t="str">
        <f>"8/15"</f>
        <v>8/15</v>
      </c>
      <c r="B12" s="27" t="s">
        <v>97</v>
      </c>
      <c r="C12" s="23" t="str">
        <f>"20"</f>
        <v>20</v>
      </c>
      <c r="D12" s="23">
        <v>1.32</v>
      </c>
      <c r="E12" s="23">
        <v>0</v>
      </c>
      <c r="F12" s="23">
        <v>0.13</v>
      </c>
      <c r="G12" s="23">
        <v>0.13</v>
      </c>
      <c r="H12" s="23">
        <v>9.3800000000000008</v>
      </c>
      <c r="I12" s="23">
        <v>44.780199999999994</v>
      </c>
      <c r="J12" s="23">
        <v>0</v>
      </c>
      <c r="K12" s="23">
        <v>0</v>
      </c>
      <c r="L12" s="23">
        <v>0</v>
      </c>
      <c r="M12" s="23">
        <v>0</v>
      </c>
      <c r="N12" s="23">
        <v>0.22</v>
      </c>
      <c r="O12" s="23">
        <v>9.1199999999999992</v>
      </c>
      <c r="P12" s="23">
        <v>0.04</v>
      </c>
      <c r="Q12" s="23">
        <v>0</v>
      </c>
      <c r="R12" s="23">
        <v>0</v>
      </c>
      <c r="S12" s="23">
        <v>0</v>
      </c>
      <c r="T12" s="23">
        <v>0.36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0">
        <v>0</v>
      </c>
      <c r="AK12" s="20">
        <v>63.86</v>
      </c>
      <c r="AL12" s="20">
        <v>66.47</v>
      </c>
      <c r="AM12" s="20">
        <v>101.79</v>
      </c>
      <c r="AN12" s="20">
        <v>33.76</v>
      </c>
      <c r="AO12" s="20">
        <v>20.010000000000002</v>
      </c>
      <c r="AP12" s="20">
        <v>40.020000000000003</v>
      </c>
      <c r="AQ12" s="20">
        <v>15.14</v>
      </c>
      <c r="AR12" s="20">
        <v>72.38</v>
      </c>
      <c r="AS12" s="20">
        <v>44.89</v>
      </c>
      <c r="AT12" s="20">
        <v>62.64</v>
      </c>
      <c r="AU12" s="20">
        <v>51.68</v>
      </c>
      <c r="AV12" s="20">
        <v>27.14</v>
      </c>
      <c r="AW12" s="20">
        <v>48.02</v>
      </c>
      <c r="AX12" s="20">
        <v>401.59</v>
      </c>
      <c r="AY12" s="20">
        <v>0</v>
      </c>
      <c r="AZ12" s="20">
        <v>130.85</v>
      </c>
      <c r="BA12" s="20">
        <v>56.9</v>
      </c>
      <c r="BB12" s="20">
        <v>37.76</v>
      </c>
      <c r="BC12" s="20">
        <v>29.93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0.02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0.01</v>
      </c>
      <c r="BT12" s="20">
        <v>0</v>
      </c>
      <c r="BU12" s="20">
        <v>0</v>
      </c>
      <c r="BV12" s="20">
        <v>0.06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7.82</v>
      </c>
      <c r="CC12" s="24"/>
      <c r="CD12" s="24"/>
      <c r="CE12" s="20">
        <v>0</v>
      </c>
      <c r="CF12" s="20"/>
      <c r="CG12" s="20">
        <v>0</v>
      </c>
      <c r="CH12" s="20">
        <v>0</v>
      </c>
      <c r="CI12" s="20">
        <v>0</v>
      </c>
      <c r="CJ12" s="20">
        <v>3800</v>
      </c>
      <c r="CK12" s="20">
        <v>1464</v>
      </c>
      <c r="CL12" s="20">
        <v>2632</v>
      </c>
      <c r="CM12" s="20">
        <v>30.4</v>
      </c>
      <c r="CN12" s="20">
        <v>30.4</v>
      </c>
      <c r="CO12" s="20">
        <v>30.4</v>
      </c>
      <c r="CP12" s="20">
        <v>0</v>
      </c>
      <c r="CQ12" s="20">
        <v>0</v>
      </c>
      <c r="CR12" s="28"/>
    </row>
    <row r="13" spans="1:96" s="26" customFormat="1" ht="31.5" x14ac:dyDescent="0.25">
      <c r="A13" s="21" t="str">
        <f>"3/11"</f>
        <v>3/11</v>
      </c>
      <c r="B13" s="27" t="s">
        <v>303</v>
      </c>
      <c r="C13" s="23" t="str">
        <f>"20"</f>
        <v>20</v>
      </c>
      <c r="D13" s="23">
        <v>0.14000000000000001</v>
      </c>
      <c r="E13" s="23">
        <v>0</v>
      </c>
      <c r="F13" s="23">
        <v>1.27</v>
      </c>
      <c r="G13" s="23">
        <v>1.27</v>
      </c>
      <c r="H13" s="23">
        <v>1.1399999999999999</v>
      </c>
      <c r="I13" s="23">
        <v>16.328130527800003</v>
      </c>
      <c r="J13" s="23">
        <v>0.16</v>
      </c>
      <c r="K13" s="23">
        <v>0.85</v>
      </c>
      <c r="L13" s="23">
        <v>0</v>
      </c>
      <c r="M13" s="23">
        <v>0</v>
      </c>
      <c r="N13" s="23">
        <v>0.46</v>
      </c>
      <c r="O13" s="23">
        <v>0.56000000000000005</v>
      </c>
      <c r="P13" s="23">
        <v>0.13</v>
      </c>
      <c r="Q13" s="23">
        <v>0</v>
      </c>
      <c r="R13" s="23">
        <v>0</v>
      </c>
      <c r="S13" s="23">
        <v>0.01</v>
      </c>
      <c r="T13" s="23">
        <v>0.19</v>
      </c>
      <c r="U13" s="23">
        <v>55.11</v>
      </c>
      <c r="V13" s="23">
        <v>8.1199999999999992</v>
      </c>
      <c r="W13" s="23">
        <v>1.73</v>
      </c>
      <c r="X13" s="23">
        <v>1.07</v>
      </c>
      <c r="Y13" s="23">
        <v>2.79</v>
      </c>
      <c r="Z13" s="23">
        <v>0.04</v>
      </c>
      <c r="AA13" s="23">
        <v>0</v>
      </c>
      <c r="AB13" s="23">
        <v>194.4</v>
      </c>
      <c r="AC13" s="23">
        <v>36</v>
      </c>
      <c r="AD13" s="23">
        <v>0.6</v>
      </c>
      <c r="AE13" s="23">
        <v>0</v>
      </c>
      <c r="AF13" s="23">
        <v>0</v>
      </c>
      <c r="AG13" s="23">
        <v>0.03</v>
      </c>
      <c r="AH13" s="23">
        <v>0.06</v>
      </c>
      <c r="AI13" s="23">
        <v>0.12</v>
      </c>
      <c r="AJ13" s="20">
        <v>0</v>
      </c>
      <c r="AK13" s="20">
        <v>4.83</v>
      </c>
      <c r="AL13" s="20">
        <v>4.33</v>
      </c>
      <c r="AM13" s="20">
        <v>7.74</v>
      </c>
      <c r="AN13" s="20">
        <v>2.83</v>
      </c>
      <c r="AO13" s="20">
        <v>1.48</v>
      </c>
      <c r="AP13" s="20">
        <v>3.25</v>
      </c>
      <c r="AQ13" s="20">
        <v>1.01</v>
      </c>
      <c r="AR13" s="20">
        <v>4.87</v>
      </c>
      <c r="AS13" s="20">
        <v>3.7</v>
      </c>
      <c r="AT13" s="20">
        <v>4.18</v>
      </c>
      <c r="AU13" s="20">
        <v>5.32</v>
      </c>
      <c r="AV13" s="20">
        <v>1.98</v>
      </c>
      <c r="AW13" s="20">
        <v>3.54</v>
      </c>
      <c r="AX13" s="20">
        <v>30.77</v>
      </c>
      <c r="AY13" s="20">
        <v>0</v>
      </c>
      <c r="AZ13" s="20">
        <v>8.91</v>
      </c>
      <c r="BA13" s="20">
        <v>4.9000000000000004</v>
      </c>
      <c r="BB13" s="20">
        <v>2.48</v>
      </c>
      <c r="BC13" s="20">
        <v>1.94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0.08</v>
      </c>
      <c r="BL13" s="20">
        <v>0</v>
      </c>
      <c r="BM13" s="20">
        <v>0.05</v>
      </c>
      <c r="BN13" s="20">
        <v>0</v>
      </c>
      <c r="BO13" s="20">
        <v>0.01</v>
      </c>
      <c r="BP13" s="20">
        <v>0</v>
      </c>
      <c r="BQ13" s="20">
        <v>0</v>
      </c>
      <c r="BR13" s="20">
        <v>0</v>
      </c>
      <c r="BS13" s="20">
        <v>0.3</v>
      </c>
      <c r="BT13" s="20">
        <v>0</v>
      </c>
      <c r="BU13" s="20">
        <v>0</v>
      </c>
      <c r="BV13" s="20">
        <v>0.75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21.43</v>
      </c>
      <c r="CC13" s="24"/>
      <c r="CD13" s="24"/>
      <c r="CE13" s="20">
        <v>32.4</v>
      </c>
      <c r="CF13" s="20"/>
      <c r="CG13" s="20">
        <v>30.53</v>
      </c>
      <c r="CH13" s="20">
        <v>16.13</v>
      </c>
      <c r="CI13" s="20">
        <v>23.33</v>
      </c>
      <c r="CJ13" s="20">
        <v>351.55</v>
      </c>
      <c r="CK13" s="20">
        <v>110.6</v>
      </c>
      <c r="CL13" s="20">
        <v>231.07</v>
      </c>
      <c r="CM13" s="20">
        <v>12.38</v>
      </c>
      <c r="CN13" s="20">
        <v>7.15</v>
      </c>
      <c r="CO13" s="20">
        <v>9.81</v>
      </c>
      <c r="CP13" s="20">
        <v>0.18</v>
      </c>
      <c r="CQ13" s="20">
        <v>0.14000000000000001</v>
      </c>
      <c r="CR13" s="28"/>
    </row>
    <row r="14" spans="1:96" s="20" customFormat="1" x14ac:dyDescent="0.25">
      <c r="A14" s="21" t="str">
        <f>"29/10"</f>
        <v>29/10</v>
      </c>
      <c r="B14" s="27" t="s">
        <v>304</v>
      </c>
      <c r="C14" s="23" t="str">
        <f>"150"</f>
        <v>150</v>
      </c>
      <c r="D14" s="23">
        <v>0.09</v>
      </c>
      <c r="E14" s="23">
        <v>0</v>
      </c>
      <c r="F14" s="23">
        <v>0.02</v>
      </c>
      <c r="G14" s="23">
        <v>0.02</v>
      </c>
      <c r="H14" s="23">
        <v>7.38</v>
      </c>
      <c r="I14" s="23">
        <v>28.994877073170716</v>
      </c>
      <c r="J14" s="23">
        <v>0</v>
      </c>
      <c r="K14" s="23">
        <v>0</v>
      </c>
      <c r="L14" s="23">
        <v>0</v>
      </c>
      <c r="M14" s="23">
        <v>0</v>
      </c>
      <c r="N14" s="23">
        <v>7.28</v>
      </c>
      <c r="O14" s="23">
        <v>0</v>
      </c>
      <c r="P14" s="23">
        <v>0.1</v>
      </c>
      <c r="Q14" s="23">
        <v>0</v>
      </c>
      <c r="R14" s="23">
        <v>0</v>
      </c>
      <c r="S14" s="23">
        <v>0.21</v>
      </c>
      <c r="T14" s="23">
        <v>0.04</v>
      </c>
      <c r="U14" s="23">
        <v>0.47</v>
      </c>
      <c r="V14" s="23">
        <v>6.12</v>
      </c>
      <c r="W14" s="23">
        <v>1.63</v>
      </c>
      <c r="X14" s="23">
        <v>0.42</v>
      </c>
      <c r="Y14" s="23">
        <v>0.75</v>
      </c>
      <c r="Z14" s="23">
        <v>0.04</v>
      </c>
      <c r="AA14" s="23">
        <v>0</v>
      </c>
      <c r="AB14" s="23">
        <v>0.33</v>
      </c>
      <c r="AC14" s="23">
        <v>7.0000000000000007E-2</v>
      </c>
      <c r="AD14" s="23">
        <v>0.01</v>
      </c>
      <c r="AE14" s="23">
        <v>0</v>
      </c>
      <c r="AF14" s="23">
        <v>0</v>
      </c>
      <c r="AG14" s="23">
        <v>0</v>
      </c>
      <c r="AH14" s="23">
        <v>0.01</v>
      </c>
      <c r="AI14" s="23">
        <v>0.59</v>
      </c>
      <c r="AJ14" s="20">
        <v>0</v>
      </c>
      <c r="AK14" s="20">
        <v>0.5</v>
      </c>
      <c r="AL14" s="20">
        <v>0.56999999999999995</v>
      </c>
      <c r="AM14" s="20">
        <v>0.47</v>
      </c>
      <c r="AN14" s="20">
        <v>0.86</v>
      </c>
      <c r="AO14" s="20">
        <v>0.22</v>
      </c>
      <c r="AP14" s="20">
        <v>0.9</v>
      </c>
      <c r="AQ14" s="20">
        <v>0</v>
      </c>
      <c r="AR14" s="20">
        <v>1.1499999999999999</v>
      </c>
      <c r="AS14" s="20">
        <v>0</v>
      </c>
      <c r="AT14" s="20">
        <v>0</v>
      </c>
      <c r="AU14" s="20">
        <v>0</v>
      </c>
      <c r="AV14" s="20">
        <v>0.65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149.59</v>
      </c>
      <c r="CC14" s="24"/>
      <c r="CD14" s="24"/>
      <c r="CE14" s="20">
        <v>0.05</v>
      </c>
      <c r="CG14" s="20">
        <v>4.3</v>
      </c>
      <c r="CH14" s="20">
        <v>4.1500000000000004</v>
      </c>
      <c r="CI14" s="20">
        <v>4.2300000000000004</v>
      </c>
      <c r="CJ14" s="20">
        <v>495.57</v>
      </c>
      <c r="CK14" s="20">
        <v>191.59</v>
      </c>
      <c r="CL14" s="20">
        <v>343.58</v>
      </c>
      <c r="CM14" s="20">
        <v>44.44</v>
      </c>
      <c r="CN14" s="20">
        <v>26.58</v>
      </c>
      <c r="CO14" s="20">
        <v>35.51</v>
      </c>
      <c r="CP14" s="20">
        <v>7.32</v>
      </c>
      <c r="CQ14" s="20">
        <v>0</v>
      </c>
      <c r="CR14" s="29"/>
    </row>
    <row r="15" spans="1:96" s="30" customFormat="1" ht="31.5" x14ac:dyDescent="0.25">
      <c r="A15" s="31"/>
      <c r="B15" s="32" t="s">
        <v>101</v>
      </c>
      <c r="C15" s="33"/>
      <c r="D15" s="33">
        <v>6.78</v>
      </c>
      <c r="E15" s="33">
        <v>2.09</v>
      </c>
      <c r="F15" s="33">
        <v>10.08</v>
      </c>
      <c r="G15" s="33">
        <v>7.5</v>
      </c>
      <c r="H15" s="33">
        <v>43.25</v>
      </c>
      <c r="I15" s="33">
        <v>287.73</v>
      </c>
      <c r="J15" s="33">
        <v>1.97</v>
      </c>
      <c r="K15" s="33">
        <v>4.49</v>
      </c>
      <c r="L15" s="33">
        <v>0</v>
      </c>
      <c r="M15" s="33">
        <v>0</v>
      </c>
      <c r="N15" s="33">
        <v>11.69</v>
      </c>
      <c r="O15" s="33">
        <v>28.8</v>
      </c>
      <c r="P15" s="33">
        <v>2.76</v>
      </c>
      <c r="Q15" s="33">
        <v>0</v>
      </c>
      <c r="R15" s="33">
        <v>0</v>
      </c>
      <c r="S15" s="33">
        <v>0.61</v>
      </c>
      <c r="T15" s="33">
        <v>2.68</v>
      </c>
      <c r="U15" s="33">
        <v>86.62</v>
      </c>
      <c r="V15" s="33">
        <v>759.6</v>
      </c>
      <c r="W15" s="33">
        <v>35.96</v>
      </c>
      <c r="X15" s="33">
        <v>39.06</v>
      </c>
      <c r="Y15" s="33">
        <v>120.88</v>
      </c>
      <c r="Z15" s="33">
        <v>1.85</v>
      </c>
      <c r="AA15" s="33">
        <v>46</v>
      </c>
      <c r="AB15" s="33">
        <v>1396.77</v>
      </c>
      <c r="AC15" s="33">
        <v>323.74</v>
      </c>
      <c r="AD15" s="33">
        <v>3.41</v>
      </c>
      <c r="AE15" s="33">
        <v>0.13</v>
      </c>
      <c r="AF15" s="33">
        <v>0.15</v>
      </c>
      <c r="AG15" s="33">
        <v>1.4</v>
      </c>
      <c r="AH15" s="33">
        <v>3.55</v>
      </c>
      <c r="AI15" s="33">
        <v>3.44</v>
      </c>
      <c r="AJ15" s="34">
        <v>0</v>
      </c>
      <c r="AK15" s="34">
        <v>235.73</v>
      </c>
      <c r="AL15" s="34">
        <v>229.81</v>
      </c>
      <c r="AM15" s="34">
        <v>362.01</v>
      </c>
      <c r="AN15" s="34">
        <v>273.12</v>
      </c>
      <c r="AO15" s="34">
        <v>105.41</v>
      </c>
      <c r="AP15" s="34">
        <v>202.77</v>
      </c>
      <c r="AQ15" s="34">
        <v>77.959999999999994</v>
      </c>
      <c r="AR15" s="34">
        <v>245.09</v>
      </c>
      <c r="AS15" s="34">
        <v>245.69</v>
      </c>
      <c r="AT15" s="34">
        <v>416.53</v>
      </c>
      <c r="AU15" s="34">
        <v>361.94</v>
      </c>
      <c r="AV15" s="34">
        <v>104.09</v>
      </c>
      <c r="AW15" s="34">
        <v>176.87</v>
      </c>
      <c r="AX15" s="34">
        <v>1041.71</v>
      </c>
      <c r="AY15" s="34">
        <v>2.2000000000000002</v>
      </c>
      <c r="AZ15" s="34">
        <v>246.81</v>
      </c>
      <c r="BA15" s="34">
        <v>248.45</v>
      </c>
      <c r="BB15" s="34">
        <v>158.47</v>
      </c>
      <c r="BC15" s="34">
        <v>97.18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0.54</v>
      </c>
      <c r="BL15" s="34">
        <v>0</v>
      </c>
      <c r="BM15" s="34">
        <v>0.3</v>
      </c>
      <c r="BN15" s="34">
        <v>0.02</v>
      </c>
      <c r="BO15" s="34">
        <v>0.05</v>
      </c>
      <c r="BP15" s="34">
        <v>0</v>
      </c>
      <c r="BQ15" s="34">
        <v>0</v>
      </c>
      <c r="BR15" s="34">
        <v>0.01</v>
      </c>
      <c r="BS15" s="34">
        <v>1.84</v>
      </c>
      <c r="BT15" s="34">
        <v>0</v>
      </c>
      <c r="BU15" s="34">
        <v>0</v>
      </c>
      <c r="BV15" s="34">
        <v>4.16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334.68</v>
      </c>
      <c r="CC15" s="25"/>
      <c r="CD15" s="25">
        <f>$I$15/$I$35*100</f>
        <v>27.402857142857144</v>
      </c>
      <c r="CE15" s="34">
        <v>278.79000000000002</v>
      </c>
      <c r="CF15" s="34"/>
      <c r="CG15" s="34">
        <v>50.34</v>
      </c>
      <c r="CH15" s="34">
        <v>35.07</v>
      </c>
      <c r="CI15" s="34">
        <v>42.7</v>
      </c>
      <c r="CJ15" s="34">
        <v>6269.67</v>
      </c>
      <c r="CK15" s="34">
        <v>2923.29</v>
      </c>
      <c r="CL15" s="34">
        <v>4596.4799999999996</v>
      </c>
      <c r="CM15" s="34">
        <v>122.53</v>
      </c>
      <c r="CN15" s="34">
        <v>71.28</v>
      </c>
      <c r="CO15" s="34">
        <v>96.95</v>
      </c>
      <c r="CP15" s="34">
        <v>7.5</v>
      </c>
      <c r="CQ15" s="34">
        <v>0.14000000000000001</v>
      </c>
    </row>
    <row r="16" spans="1:96" x14ac:dyDescent="0.25">
      <c r="A16" s="21"/>
      <c r="B16" s="22" t="s">
        <v>102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4"/>
      <c r="CD16" s="24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</row>
    <row r="17" spans="1:96" s="20" customFormat="1" x14ac:dyDescent="0.25">
      <c r="A17" s="21" t="str">
        <f>"-"</f>
        <v>-</v>
      </c>
      <c r="B17" s="27" t="s">
        <v>200</v>
      </c>
      <c r="C17" s="23" t="str">
        <f>"100"</f>
        <v>100</v>
      </c>
      <c r="D17" s="23">
        <v>0.8</v>
      </c>
      <c r="E17" s="23">
        <v>0</v>
      </c>
      <c r="F17" s="23">
        <v>0.2</v>
      </c>
      <c r="G17" s="23">
        <v>0.2</v>
      </c>
      <c r="H17" s="23">
        <v>9.4</v>
      </c>
      <c r="I17" s="23">
        <v>40.599999999999994</v>
      </c>
      <c r="J17" s="23">
        <v>0</v>
      </c>
      <c r="K17" s="23">
        <v>0</v>
      </c>
      <c r="L17" s="23">
        <v>0</v>
      </c>
      <c r="M17" s="23">
        <v>0</v>
      </c>
      <c r="N17" s="23">
        <v>7.5</v>
      </c>
      <c r="O17" s="23">
        <v>0</v>
      </c>
      <c r="P17" s="23">
        <v>1.9</v>
      </c>
      <c r="Q17" s="23">
        <v>0</v>
      </c>
      <c r="R17" s="23">
        <v>0</v>
      </c>
      <c r="S17" s="23">
        <v>1.1000000000000001</v>
      </c>
      <c r="T17" s="23">
        <v>0.5</v>
      </c>
      <c r="U17" s="23">
        <v>12</v>
      </c>
      <c r="V17" s="23">
        <v>155</v>
      </c>
      <c r="W17" s="23">
        <v>35</v>
      </c>
      <c r="X17" s="23">
        <v>11</v>
      </c>
      <c r="Y17" s="23">
        <v>17</v>
      </c>
      <c r="Z17" s="23">
        <v>0.1</v>
      </c>
      <c r="AA17" s="23">
        <v>0</v>
      </c>
      <c r="AB17" s="23">
        <v>60</v>
      </c>
      <c r="AC17" s="23">
        <v>10</v>
      </c>
      <c r="AD17" s="23">
        <v>0.2</v>
      </c>
      <c r="AE17" s="23">
        <v>0.06</v>
      </c>
      <c r="AF17" s="23">
        <v>0.03</v>
      </c>
      <c r="AG17" s="23">
        <v>0.2</v>
      </c>
      <c r="AH17" s="23">
        <v>0.3</v>
      </c>
      <c r="AI17" s="23">
        <v>38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88</v>
      </c>
      <c r="CC17" s="24"/>
      <c r="CD17" s="24"/>
      <c r="CE17" s="20">
        <v>10</v>
      </c>
      <c r="CG17" s="20">
        <v>6</v>
      </c>
      <c r="CH17" s="20">
        <v>1.5</v>
      </c>
      <c r="CI17" s="20">
        <v>3.75</v>
      </c>
      <c r="CJ17" s="20">
        <v>300</v>
      </c>
      <c r="CK17" s="20">
        <v>123</v>
      </c>
      <c r="CL17" s="20">
        <v>211.5</v>
      </c>
      <c r="CM17" s="20">
        <v>70.2</v>
      </c>
      <c r="CN17" s="20">
        <v>70.2</v>
      </c>
      <c r="CO17" s="20">
        <v>70.2</v>
      </c>
      <c r="CP17" s="20">
        <v>0</v>
      </c>
      <c r="CQ17" s="20">
        <v>0</v>
      </c>
      <c r="CR17" s="29"/>
    </row>
    <row r="18" spans="1:96" s="30" customFormat="1" x14ac:dyDescent="0.25">
      <c r="A18" s="31"/>
      <c r="B18" s="32" t="s">
        <v>104</v>
      </c>
      <c r="C18" s="33"/>
      <c r="D18" s="33">
        <v>0.8</v>
      </c>
      <c r="E18" s="33">
        <v>0</v>
      </c>
      <c r="F18" s="33">
        <v>0.2</v>
      </c>
      <c r="G18" s="33">
        <v>0.2</v>
      </c>
      <c r="H18" s="33">
        <v>9.4</v>
      </c>
      <c r="I18" s="33">
        <v>40.6</v>
      </c>
      <c r="J18" s="33">
        <v>0</v>
      </c>
      <c r="K18" s="33">
        <v>0</v>
      </c>
      <c r="L18" s="33">
        <v>0</v>
      </c>
      <c r="M18" s="33">
        <v>0</v>
      </c>
      <c r="N18" s="33">
        <v>7.5</v>
      </c>
      <c r="O18" s="33">
        <v>0</v>
      </c>
      <c r="P18" s="33">
        <v>1.9</v>
      </c>
      <c r="Q18" s="33">
        <v>0</v>
      </c>
      <c r="R18" s="33">
        <v>0</v>
      </c>
      <c r="S18" s="33">
        <v>1.1000000000000001</v>
      </c>
      <c r="T18" s="33">
        <v>0.5</v>
      </c>
      <c r="U18" s="33">
        <v>12</v>
      </c>
      <c r="V18" s="33">
        <v>155</v>
      </c>
      <c r="W18" s="33">
        <v>35</v>
      </c>
      <c r="X18" s="33">
        <v>11</v>
      </c>
      <c r="Y18" s="33">
        <v>17</v>
      </c>
      <c r="Z18" s="33">
        <v>0.1</v>
      </c>
      <c r="AA18" s="33">
        <v>0</v>
      </c>
      <c r="AB18" s="33">
        <v>60</v>
      </c>
      <c r="AC18" s="33">
        <v>10</v>
      </c>
      <c r="AD18" s="33">
        <v>0.2</v>
      </c>
      <c r="AE18" s="33">
        <v>0.06</v>
      </c>
      <c r="AF18" s="33">
        <v>0.03</v>
      </c>
      <c r="AG18" s="33">
        <v>0.2</v>
      </c>
      <c r="AH18" s="33">
        <v>0.3</v>
      </c>
      <c r="AI18" s="33">
        <v>38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88</v>
      </c>
      <c r="CC18" s="25"/>
      <c r="CD18" s="25">
        <f>$I$18/$I$35*100</f>
        <v>3.8666666666666667</v>
      </c>
      <c r="CE18" s="34">
        <v>10</v>
      </c>
      <c r="CF18" s="34"/>
      <c r="CG18" s="34">
        <v>6</v>
      </c>
      <c r="CH18" s="34">
        <v>1.5</v>
      </c>
      <c r="CI18" s="34">
        <v>3.75</v>
      </c>
      <c r="CJ18" s="34">
        <v>300</v>
      </c>
      <c r="CK18" s="34">
        <v>123</v>
      </c>
      <c r="CL18" s="34">
        <v>211.5</v>
      </c>
      <c r="CM18" s="34">
        <v>70.2</v>
      </c>
      <c r="CN18" s="34">
        <v>70.2</v>
      </c>
      <c r="CO18" s="34">
        <v>70.2</v>
      </c>
      <c r="CP18" s="34">
        <v>0</v>
      </c>
      <c r="CQ18" s="34">
        <v>0</v>
      </c>
    </row>
    <row r="19" spans="1:96" x14ac:dyDescent="0.25">
      <c r="A19" s="21"/>
      <c r="B19" s="22" t="s">
        <v>286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4"/>
      <c r="CD19" s="24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6" s="26" customFormat="1" ht="31.5" x14ac:dyDescent="0.25">
      <c r="A20" s="21" t="str">
        <f>"14/2"</f>
        <v>14/2</v>
      </c>
      <c r="B20" s="27" t="s">
        <v>202</v>
      </c>
      <c r="C20" s="23" t="str">
        <f>"150"</f>
        <v>150</v>
      </c>
      <c r="D20" s="23">
        <v>2.02</v>
      </c>
      <c r="E20" s="23">
        <v>0</v>
      </c>
      <c r="F20" s="23">
        <v>3.29</v>
      </c>
      <c r="G20" s="23">
        <v>3.74</v>
      </c>
      <c r="H20" s="23">
        <v>13.71</v>
      </c>
      <c r="I20" s="23">
        <v>90.763354499999991</v>
      </c>
      <c r="J20" s="23">
        <v>0.51</v>
      </c>
      <c r="K20" s="23">
        <v>1.95</v>
      </c>
      <c r="L20" s="23">
        <v>0</v>
      </c>
      <c r="M20" s="23">
        <v>0</v>
      </c>
      <c r="N20" s="23">
        <v>1.3</v>
      </c>
      <c r="O20" s="23">
        <v>10.92</v>
      </c>
      <c r="P20" s="23">
        <v>1.48</v>
      </c>
      <c r="Q20" s="23">
        <v>0</v>
      </c>
      <c r="R20" s="23">
        <v>0</v>
      </c>
      <c r="S20" s="23">
        <v>0.12</v>
      </c>
      <c r="T20" s="23">
        <v>1.0900000000000001</v>
      </c>
      <c r="U20" s="23">
        <v>122.97</v>
      </c>
      <c r="V20" s="23">
        <v>271.11</v>
      </c>
      <c r="W20" s="23">
        <v>12.65</v>
      </c>
      <c r="X20" s="23">
        <v>20.68</v>
      </c>
      <c r="Y20" s="23">
        <v>55.42</v>
      </c>
      <c r="Z20" s="23">
        <v>0.73</v>
      </c>
      <c r="AA20" s="23">
        <v>0</v>
      </c>
      <c r="AB20" s="23">
        <v>583.20000000000005</v>
      </c>
      <c r="AC20" s="23">
        <v>121.35</v>
      </c>
      <c r="AD20" s="23">
        <v>1.55</v>
      </c>
      <c r="AE20" s="23">
        <v>7.0000000000000007E-2</v>
      </c>
      <c r="AF20" s="23">
        <v>0.04</v>
      </c>
      <c r="AG20" s="23">
        <v>0.6</v>
      </c>
      <c r="AH20" s="23">
        <v>1.29</v>
      </c>
      <c r="AI20" s="23">
        <v>3.9</v>
      </c>
      <c r="AJ20" s="20">
        <v>0</v>
      </c>
      <c r="AK20" s="20">
        <v>53.02</v>
      </c>
      <c r="AL20" s="20">
        <v>52.57</v>
      </c>
      <c r="AM20" s="20">
        <v>82.85</v>
      </c>
      <c r="AN20" s="20">
        <v>63.06</v>
      </c>
      <c r="AO20" s="20">
        <v>16.579999999999998</v>
      </c>
      <c r="AP20" s="20">
        <v>48.34</v>
      </c>
      <c r="AQ20" s="20">
        <v>23.29</v>
      </c>
      <c r="AR20" s="20">
        <v>61.39</v>
      </c>
      <c r="AS20" s="20">
        <v>77.16</v>
      </c>
      <c r="AT20" s="20">
        <v>124.14</v>
      </c>
      <c r="AU20" s="20">
        <v>111.67</v>
      </c>
      <c r="AV20" s="20">
        <v>25.33</v>
      </c>
      <c r="AW20" s="20">
        <v>66.36</v>
      </c>
      <c r="AX20" s="20">
        <v>344.89</v>
      </c>
      <c r="AY20" s="20">
        <v>0</v>
      </c>
      <c r="AZ20" s="20">
        <v>66.84</v>
      </c>
      <c r="BA20" s="20">
        <v>64.040000000000006</v>
      </c>
      <c r="BB20" s="20">
        <v>48.39</v>
      </c>
      <c r="BC20" s="20">
        <v>25.63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0.27</v>
      </c>
      <c r="BL20" s="20">
        <v>0</v>
      </c>
      <c r="BM20" s="20">
        <v>0.12</v>
      </c>
      <c r="BN20" s="20">
        <v>0.01</v>
      </c>
      <c r="BO20" s="20">
        <v>0.02</v>
      </c>
      <c r="BP20" s="20">
        <v>0</v>
      </c>
      <c r="BQ20" s="20">
        <v>0</v>
      </c>
      <c r="BR20" s="20">
        <v>0</v>
      </c>
      <c r="BS20" s="20">
        <v>0.85</v>
      </c>
      <c r="BT20" s="20">
        <v>0</v>
      </c>
      <c r="BU20" s="20">
        <v>0</v>
      </c>
      <c r="BV20" s="20">
        <v>2.02</v>
      </c>
      <c r="BW20" s="20">
        <v>0.01</v>
      </c>
      <c r="BX20" s="20">
        <v>0</v>
      </c>
      <c r="BY20" s="20">
        <v>0</v>
      </c>
      <c r="BZ20" s="20">
        <v>0</v>
      </c>
      <c r="CA20" s="20">
        <v>0</v>
      </c>
      <c r="CB20" s="20">
        <v>150.6</v>
      </c>
      <c r="CC20" s="24"/>
      <c r="CD20" s="24"/>
      <c r="CE20" s="20">
        <v>97.2</v>
      </c>
      <c r="CF20" s="20"/>
      <c r="CG20" s="20">
        <v>17.989999999999998</v>
      </c>
      <c r="CH20" s="20">
        <v>11</v>
      </c>
      <c r="CI20" s="20">
        <v>14.49</v>
      </c>
      <c r="CJ20" s="20">
        <v>793.15</v>
      </c>
      <c r="CK20" s="20">
        <v>434.56</v>
      </c>
      <c r="CL20" s="20">
        <v>613.85</v>
      </c>
      <c r="CM20" s="20">
        <v>32.770000000000003</v>
      </c>
      <c r="CN20" s="20">
        <v>15.17</v>
      </c>
      <c r="CO20" s="20">
        <v>24.23</v>
      </c>
      <c r="CP20" s="20">
        <v>0</v>
      </c>
      <c r="CQ20" s="20">
        <v>0.3</v>
      </c>
      <c r="CR20" s="28"/>
    </row>
    <row r="21" spans="1:96" s="26" customFormat="1" ht="31.5" x14ac:dyDescent="0.25">
      <c r="A21" s="21" t="str">
        <f>"36/3"</f>
        <v>36/3</v>
      </c>
      <c r="B21" s="27" t="s">
        <v>287</v>
      </c>
      <c r="C21" s="23" t="str">
        <f>"180"</f>
        <v>180</v>
      </c>
      <c r="D21" s="23">
        <v>3.4</v>
      </c>
      <c r="E21" s="23">
        <v>0</v>
      </c>
      <c r="F21" s="23">
        <v>4.3499999999999996</v>
      </c>
      <c r="G21" s="23">
        <v>4.95</v>
      </c>
      <c r="H21" s="23">
        <v>21.47</v>
      </c>
      <c r="I21" s="23">
        <v>132.5593575</v>
      </c>
      <c r="J21" s="23">
        <v>0.64</v>
      </c>
      <c r="K21" s="23">
        <v>2.93</v>
      </c>
      <c r="L21" s="23">
        <v>0</v>
      </c>
      <c r="M21" s="23">
        <v>0</v>
      </c>
      <c r="N21" s="23">
        <v>4.5199999999999996</v>
      </c>
      <c r="O21" s="23">
        <v>13.25</v>
      </c>
      <c r="P21" s="23">
        <v>3.69</v>
      </c>
      <c r="Q21" s="23">
        <v>0</v>
      </c>
      <c r="R21" s="23">
        <v>0</v>
      </c>
      <c r="S21" s="23">
        <v>0.3</v>
      </c>
      <c r="T21" s="23">
        <v>2.15</v>
      </c>
      <c r="U21" s="23">
        <v>332.01</v>
      </c>
      <c r="V21" s="23">
        <v>448.82</v>
      </c>
      <c r="W21" s="23">
        <v>24.86</v>
      </c>
      <c r="X21" s="23">
        <v>35.01</v>
      </c>
      <c r="Y21" s="23">
        <v>79.02</v>
      </c>
      <c r="Z21" s="23">
        <v>1.08</v>
      </c>
      <c r="AA21" s="23">
        <v>0</v>
      </c>
      <c r="AB21" s="23">
        <v>3996</v>
      </c>
      <c r="AC21" s="23">
        <v>832.28</v>
      </c>
      <c r="AD21" s="23">
        <v>2.36</v>
      </c>
      <c r="AE21" s="23">
        <v>0.11</v>
      </c>
      <c r="AF21" s="23">
        <v>0.08</v>
      </c>
      <c r="AG21" s="23">
        <v>1.3</v>
      </c>
      <c r="AH21" s="23">
        <v>2.3199999999999998</v>
      </c>
      <c r="AI21" s="23">
        <v>7.83</v>
      </c>
      <c r="AJ21" s="20">
        <v>0</v>
      </c>
      <c r="AK21" s="20">
        <v>113.07</v>
      </c>
      <c r="AL21" s="20">
        <v>110.19</v>
      </c>
      <c r="AM21" s="20">
        <v>170.13</v>
      </c>
      <c r="AN21" s="20">
        <v>150.66999999999999</v>
      </c>
      <c r="AO21" s="20">
        <v>27.66</v>
      </c>
      <c r="AP21" s="20">
        <v>107.82</v>
      </c>
      <c r="AQ21" s="20">
        <v>33.67</v>
      </c>
      <c r="AR21" s="20">
        <v>108.46</v>
      </c>
      <c r="AS21" s="20">
        <v>122.33</v>
      </c>
      <c r="AT21" s="20">
        <v>264.63</v>
      </c>
      <c r="AU21" s="20">
        <v>289.12</v>
      </c>
      <c r="AV21" s="20">
        <v>47.04</v>
      </c>
      <c r="AW21" s="20">
        <v>112.77</v>
      </c>
      <c r="AX21" s="20">
        <v>492.58</v>
      </c>
      <c r="AY21" s="20">
        <v>0</v>
      </c>
      <c r="AZ21" s="20">
        <v>129.72999999999999</v>
      </c>
      <c r="BA21" s="20">
        <v>112.9</v>
      </c>
      <c r="BB21" s="20">
        <v>74.53</v>
      </c>
      <c r="BC21" s="20">
        <v>32.32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0.28999999999999998</v>
      </c>
      <c r="BL21" s="20">
        <v>0</v>
      </c>
      <c r="BM21" s="20">
        <v>0.17</v>
      </c>
      <c r="BN21" s="20">
        <v>0.01</v>
      </c>
      <c r="BO21" s="20">
        <v>0.03</v>
      </c>
      <c r="BP21" s="20">
        <v>0</v>
      </c>
      <c r="BQ21" s="20">
        <v>0</v>
      </c>
      <c r="BR21" s="20">
        <v>0</v>
      </c>
      <c r="BS21" s="20">
        <v>1.04</v>
      </c>
      <c r="BT21" s="20">
        <v>0</v>
      </c>
      <c r="BU21" s="20">
        <v>0</v>
      </c>
      <c r="BV21" s="20">
        <v>2.73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168.31</v>
      </c>
      <c r="CC21" s="24"/>
      <c r="CD21" s="24"/>
      <c r="CE21" s="20">
        <v>666</v>
      </c>
      <c r="CF21" s="20"/>
      <c r="CG21" s="20">
        <v>22.26</v>
      </c>
      <c r="CH21" s="20">
        <v>12.73</v>
      </c>
      <c r="CI21" s="20">
        <v>17.489999999999998</v>
      </c>
      <c r="CJ21" s="20">
        <v>852.5</v>
      </c>
      <c r="CK21" s="20">
        <v>365</v>
      </c>
      <c r="CL21" s="20">
        <v>608.75</v>
      </c>
      <c r="CM21" s="20">
        <v>15.84</v>
      </c>
      <c r="CN21" s="20">
        <v>6.41</v>
      </c>
      <c r="CO21" s="20">
        <v>11.16</v>
      </c>
      <c r="CP21" s="20">
        <v>0</v>
      </c>
      <c r="CQ21" s="20">
        <v>0.45</v>
      </c>
      <c r="CR21" s="28"/>
    </row>
    <row r="22" spans="1:96" s="26" customFormat="1" ht="31.5" x14ac:dyDescent="0.25">
      <c r="A22" s="21" t="str">
        <f>"12/7"</f>
        <v>12/7</v>
      </c>
      <c r="B22" s="27" t="s">
        <v>220</v>
      </c>
      <c r="C22" s="23" t="str">
        <f>"60"</f>
        <v>60</v>
      </c>
      <c r="D22" s="23">
        <v>9.8699999999999992</v>
      </c>
      <c r="E22" s="23">
        <v>9.2200000000000006</v>
      </c>
      <c r="F22" s="23">
        <v>3.17</v>
      </c>
      <c r="G22" s="23">
        <v>7.0000000000000007E-2</v>
      </c>
      <c r="H22" s="23">
        <v>4.25</v>
      </c>
      <c r="I22" s="23">
        <v>85.306571999999989</v>
      </c>
      <c r="J22" s="23">
        <v>0.61</v>
      </c>
      <c r="K22" s="23">
        <v>0</v>
      </c>
      <c r="L22" s="23">
        <v>0</v>
      </c>
      <c r="M22" s="23">
        <v>0</v>
      </c>
      <c r="N22" s="23">
        <v>0.13</v>
      </c>
      <c r="O22" s="23">
        <v>4.0999999999999996</v>
      </c>
      <c r="P22" s="23">
        <v>0.02</v>
      </c>
      <c r="Q22" s="23">
        <v>0</v>
      </c>
      <c r="R22" s="23">
        <v>0</v>
      </c>
      <c r="S22" s="23">
        <v>0</v>
      </c>
      <c r="T22" s="23">
        <v>1.04</v>
      </c>
      <c r="U22" s="23">
        <v>126.74</v>
      </c>
      <c r="V22" s="23">
        <v>117.05</v>
      </c>
      <c r="W22" s="23">
        <v>12.06</v>
      </c>
      <c r="X22" s="23">
        <v>13.6</v>
      </c>
      <c r="Y22" s="23">
        <v>93.58</v>
      </c>
      <c r="Z22" s="23">
        <v>0.37</v>
      </c>
      <c r="AA22" s="23">
        <v>22.95</v>
      </c>
      <c r="AB22" s="23">
        <v>2.27</v>
      </c>
      <c r="AC22" s="23">
        <v>23.33</v>
      </c>
      <c r="AD22" s="23">
        <v>0.7</v>
      </c>
      <c r="AE22" s="23">
        <v>0.09</v>
      </c>
      <c r="AF22" s="23">
        <v>0.09</v>
      </c>
      <c r="AG22" s="23">
        <v>1.95</v>
      </c>
      <c r="AH22" s="23">
        <v>3.78</v>
      </c>
      <c r="AI22" s="23">
        <v>0.41</v>
      </c>
      <c r="AJ22" s="20">
        <v>0</v>
      </c>
      <c r="AK22" s="20">
        <v>584.5</v>
      </c>
      <c r="AL22" s="20">
        <v>454.67</v>
      </c>
      <c r="AM22" s="20">
        <v>820.72</v>
      </c>
      <c r="AN22" s="20">
        <v>910.85</v>
      </c>
      <c r="AO22" s="20">
        <v>258.05</v>
      </c>
      <c r="AP22" s="20">
        <v>524.65</v>
      </c>
      <c r="AQ22" s="20">
        <v>106.68</v>
      </c>
      <c r="AR22" s="20">
        <v>58.98</v>
      </c>
      <c r="AS22" s="20">
        <v>47.56</v>
      </c>
      <c r="AT22" s="20">
        <v>59.04</v>
      </c>
      <c r="AU22" s="20">
        <v>69.53</v>
      </c>
      <c r="AV22" s="20">
        <v>400.46</v>
      </c>
      <c r="AW22" s="20">
        <v>38.54</v>
      </c>
      <c r="AX22" s="20">
        <v>261</v>
      </c>
      <c r="AY22" s="20">
        <v>0.5</v>
      </c>
      <c r="AZ22" s="20">
        <v>78.52</v>
      </c>
      <c r="BA22" s="20">
        <v>61.28</v>
      </c>
      <c r="BB22" s="20">
        <v>35.9</v>
      </c>
      <c r="BC22" s="20">
        <v>25.31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0.01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0.01</v>
      </c>
      <c r="BT22" s="20">
        <v>0</v>
      </c>
      <c r="BU22" s="20">
        <v>0</v>
      </c>
      <c r="BV22" s="20">
        <v>0.03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50.63</v>
      </c>
      <c r="CC22" s="24"/>
      <c r="CD22" s="24"/>
      <c r="CE22" s="20">
        <v>23.33</v>
      </c>
      <c r="CF22" s="20"/>
      <c r="CG22" s="20">
        <v>200.89</v>
      </c>
      <c r="CH22" s="20">
        <v>39.299999999999997</v>
      </c>
      <c r="CI22" s="20">
        <v>120.09</v>
      </c>
      <c r="CJ22" s="20">
        <v>2254.9299999999998</v>
      </c>
      <c r="CK22" s="20">
        <v>869.06</v>
      </c>
      <c r="CL22" s="20">
        <v>1562</v>
      </c>
      <c r="CM22" s="20">
        <v>28.89</v>
      </c>
      <c r="CN22" s="20">
        <v>18.48</v>
      </c>
      <c r="CO22" s="20">
        <v>23.69</v>
      </c>
      <c r="CP22" s="20">
        <v>0</v>
      </c>
      <c r="CQ22" s="20">
        <v>0.3</v>
      </c>
      <c r="CR22" s="28"/>
    </row>
    <row r="23" spans="1:96" s="26" customFormat="1" x14ac:dyDescent="0.25">
      <c r="A23" s="21" t="str">
        <f>"8/15"</f>
        <v>8/15</v>
      </c>
      <c r="B23" s="27" t="s">
        <v>97</v>
      </c>
      <c r="C23" s="23" t="str">
        <f>"20"</f>
        <v>20</v>
      </c>
      <c r="D23" s="23">
        <v>1.32</v>
      </c>
      <c r="E23" s="23">
        <v>0</v>
      </c>
      <c r="F23" s="23">
        <v>0.13</v>
      </c>
      <c r="G23" s="23">
        <v>0.13</v>
      </c>
      <c r="H23" s="23">
        <v>9.3800000000000008</v>
      </c>
      <c r="I23" s="23">
        <v>44.780199999999994</v>
      </c>
      <c r="J23" s="23">
        <v>0</v>
      </c>
      <c r="K23" s="23">
        <v>0</v>
      </c>
      <c r="L23" s="23">
        <v>0</v>
      </c>
      <c r="M23" s="23">
        <v>0</v>
      </c>
      <c r="N23" s="23">
        <v>0.22</v>
      </c>
      <c r="O23" s="23">
        <v>9.1199999999999992</v>
      </c>
      <c r="P23" s="23">
        <v>0.04</v>
      </c>
      <c r="Q23" s="23">
        <v>0</v>
      </c>
      <c r="R23" s="23">
        <v>0</v>
      </c>
      <c r="S23" s="23">
        <v>0</v>
      </c>
      <c r="T23" s="23">
        <v>0.36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0">
        <v>0</v>
      </c>
      <c r="AK23" s="20">
        <v>63.86</v>
      </c>
      <c r="AL23" s="20">
        <v>66.47</v>
      </c>
      <c r="AM23" s="20">
        <v>101.79</v>
      </c>
      <c r="AN23" s="20">
        <v>33.76</v>
      </c>
      <c r="AO23" s="20">
        <v>20.010000000000002</v>
      </c>
      <c r="AP23" s="20">
        <v>40.020000000000003</v>
      </c>
      <c r="AQ23" s="20">
        <v>15.14</v>
      </c>
      <c r="AR23" s="20">
        <v>72.38</v>
      </c>
      <c r="AS23" s="20">
        <v>44.89</v>
      </c>
      <c r="AT23" s="20">
        <v>62.64</v>
      </c>
      <c r="AU23" s="20">
        <v>51.68</v>
      </c>
      <c r="AV23" s="20">
        <v>27.14</v>
      </c>
      <c r="AW23" s="20">
        <v>48.02</v>
      </c>
      <c r="AX23" s="20">
        <v>401.59</v>
      </c>
      <c r="AY23" s="20">
        <v>0</v>
      </c>
      <c r="AZ23" s="20">
        <v>130.85</v>
      </c>
      <c r="BA23" s="20">
        <v>56.9</v>
      </c>
      <c r="BB23" s="20">
        <v>37.76</v>
      </c>
      <c r="BC23" s="20">
        <v>29.93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0.02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0.01</v>
      </c>
      <c r="BT23" s="20">
        <v>0</v>
      </c>
      <c r="BU23" s="20">
        <v>0</v>
      </c>
      <c r="BV23" s="20">
        <v>0.06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7.82</v>
      </c>
      <c r="CC23" s="24"/>
      <c r="CD23" s="24"/>
      <c r="CE23" s="20">
        <v>0</v>
      </c>
      <c r="CF23" s="20"/>
      <c r="CG23" s="20">
        <v>0</v>
      </c>
      <c r="CH23" s="20">
        <v>0</v>
      </c>
      <c r="CI23" s="20">
        <v>0</v>
      </c>
      <c r="CJ23" s="20">
        <v>2850</v>
      </c>
      <c r="CK23" s="20">
        <v>1098</v>
      </c>
      <c r="CL23" s="20">
        <v>1974</v>
      </c>
      <c r="CM23" s="20">
        <v>22.8</v>
      </c>
      <c r="CN23" s="20">
        <v>22.8</v>
      </c>
      <c r="CO23" s="20">
        <v>22.8</v>
      </c>
      <c r="CP23" s="20">
        <v>0</v>
      </c>
      <c r="CQ23" s="20">
        <v>0</v>
      </c>
      <c r="CR23" s="28"/>
    </row>
    <row r="24" spans="1:96" s="26" customFormat="1" x14ac:dyDescent="0.25">
      <c r="A24" s="21" t="str">
        <f>"8/16"</f>
        <v>8/16</v>
      </c>
      <c r="B24" s="27" t="s">
        <v>106</v>
      </c>
      <c r="C24" s="23" t="str">
        <f>"30"</f>
        <v>30</v>
      </c>
      <c r="D24" s="23">
        <v>1.98</v>
      </c>
      <c r="E24" s="23">
        <v>0</v>
      </c>
      <c r="F24" s="23">
        <v>0.36</v>
      </c>
      <c r="G24" s="23">
        <v>0.36</v>
      </c>
      <c r="H24" s="23">
        <v>12.51</v>
      </c>
      <c r="I24" s="23">
        <v>58.013999999999996</v>
      </c>
      <c r="J24" s="23">
        <v>0.06</v>
      </c>
      <c r="K24" s="23">
        <v>0</v>
      </c>
      <c r="L24" s="23">
        <v>0</v>
      </c>
      <c r="M24" s="23">
        <v>0</v>
      </c>
      <c r="N24" s="23">
        <v>0.36</v>
      </c>
      <c r="O24" s="23">
        <v>9.66</v>
      </c>
      <c r="P24" s="23">
        <v>2.4900000000000002</v>
      </c>
      <c r="Q24" s="23">
        <v>0</v>
      </c>
      <c r="R24" s="23">
        <v>0</v>
      </c>
      <c r="S24" s="23">
        <v>0.3</v>
      </c>
      <c r="T24" s="23">
        <v>0.75</v>
      </c>
      <c r="U24" s="23">
        <v>183</v>
      </c>
      <c r="V24" s="23">
        <v>73.5</v>
      </c>
      <c r="W24" s="23">
        <v>10.5</v>
      </c>
      <c r="X24" s="23">
        <v>14.1</v>
      </c>
      <c r="Y24" s="23">
        <v>47.4</v>
      </c>
      <c r="Z24" s="23">
        <v>1.17</v>
      </c>
      <c r="AA24" s="23">
        <v>0</v>
      </c>
      <c r="AB24" s="23">
        <v>1.5</v>
      </c>
      <c r="AC24" s="23">
        <v>0.3</v>
      </c>
      <c r="AD24" s="23">
        <v>0.42</v>
      </c>
      <c r="AE24" s="23">
        <v>0.05</v>
      </c>
      <c r="AF24" s="23">
        <v>0.02</v>
      </c>
      <c r="AG24" s="23">
        <v>0.21</v>
      </c>
      <c r="AH24" s="23">
        <v>0.6</v>
      </c>
      <c r="AI24" s="23">
        <v>0</v>
      </c>
      <c r="AJ24" s="20">
        <v>0</v>
      </c>
      <c r="AK24" s="20">
        <v>96.6</v>
      </c>
      <c r="AL24" s="20">
        <v>74.400000000000006</v>
      </c>
      <c r="AM24" s="20">
        <v>128.1</v>
      </c>
      <c r="AN24" s="20">
        <v>66.900000000000006</v>
      </c>
      <c r="AO24" s="20">
        <v>27.9</v>
      </c>
      <c r="AP24" s="20">
        <v>59.4</v>
      </c>
      <c r="AQ24" s="20">
        <v>24</v>
      </c>
      <c r="AR24" s="20">
        <v>111.3</v>
      </c>
      <c r="AS24" s="20">
        <v>89.1</v>
      </c>
      <c r="AT24" s="20">
        <v>87.3</v>
      </c>
      <c r="AU24" s="20">
        <v>139.19999999999999</v>
      </c>
      <c r="AV24" s="20">
        <v>37.200000000000003</v>
      </c>
      <c r="AW24" s="20">
        <v>93</v>
      </c>
      <c r="AX24" s="20">
        <v>467.7</v>
      </c>
      <c r="AY24" s="20">
        <v>0</v>
      </c>
      <c r="AZ24" s="20">
        <v>157.80000000000001</v>
      </c>
      <c r="BA24" s="20">
        <v>87.3</v>
      </c>
      <c r="BB24" s="20">
        <v>54</v>
      </c>
      <c r="BC24" s="20">
        <v>39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0.04</v>
      </c>
      <c r="BL24" s="20">
        <v>0</v>
      </c>
      <c r="BM24" s="20">
        <v>0</v>
      </c>
      <c r="BN24" s="20">
        <v>0.01</v>
      </c>
      <c r="BO24" s="20">
        <v>0</v>
      </c>
      <c r="BP24" s="20">
        <v>0</v>
      </c>
      <c r="BQ24" s="20">
        <v>0</v>
      </c>
      <c r="BR24" s="20">
        <v>0</v>
      </c>
      <c r="BS24" s="20">
        <v>0.03</v>
      </c>
      <c r="BT24" s="20">
        <v>0</v>
      </c>
      <c r="BU24" s="20">
        <v>0</v>
      </c>
      <c r="BV24" s="20">
        <v>0.14000000000000001</v>
      </c>
      <c r="BW24" s="20">
        <v>0.02</v>
      </c>
      <c r="BX24" s="20">
        <v>0</v>
      </c>
      <c r="BY24" s="20">
        <v>0</v>
      </c>
      <c r="BZ24" s="20">
        <v>0</v>
      </c>
      <c r="CA24" s="20">
        <v>0</v>
      </c>
      <c r="CB24" s="20">
        <v>14.1</v>
      </c>
      <c r="CC24" s="24"/>
      <c r="CD24" s="24"/>
      <c r="CE24" s="20">
        <v>0.25</v>
      </c>
      <c r="CF24" s="20"/>
      <c r="CG24" s="20">
        <v>15</v>
      </c>
      <c r="CH24" s="20">
        <v>15</v>
      </c>
      <c r="CI24" s="20">
        <v>15</v>
      </c>
      <c r="CJ24" s="20">
        <v>2850</v>
      </c>
      <c r="CK24" s="20">
        <v>1098</v>
      </c>
      <c r="CL24" s="20">
        <v>1974</v>
      </c>
      <c r="CM24" s="20">
        <v>28.5</v>
      </c>
      <c r="CN24" s="20">
        <v>23.7</v>
      </c>
      <c r="CO24" s="20">
        <v>26.1</v>
      </c>
      <c r="CP24" s="20">
        <v>0</v>
      </c>
      <c r="CQ24" s="20">
        <v>0</v>
      </c>
      <c r="CR24" s="28"/>
    </row>
    <row r="25" spans="1:96" s="26" customFormat="1" ht="31.5" x14ac:dyDescent="0.25">
      <c r="A25" s="21" t="str">
        <f>"3/10"</f>
        <v>3/10</v>
      </c>
      <c r="B25" s="27" t="s">
        <v>288</v>
      </c>
      <c r="C25" s="23" t="str">
        <f>"150"</f>
        <v>150</v>
      </c>
      <c r="D25" s="23">
        <v>0.26</v>
      </c>
      <c r="E25" s="23">
        <v>0</v>
      </c>
      <c r="F25" s="23">
        <v>0.26</v>
      </c>
      <c r="G25" s="23">
        <v>0.26</v>
      </c>
      <c r="H25" s="23">
        <v>11.29</v>
      </c>
      <c r="I25" s="23">
        <v>46.031970000000001</v>
      </c>
      <c r="J25" s="23">
        <v>7.0000000000000007E-2</v>
      </c>
      <c r="K25" s="23">
        <v>0</v>
      </c>
      <c r="L25" s="23">
        <v>0</v>
      </c>
      <c r="M25" s="23">
        <v>0</v>
      </c>
      <c r="N25" s="23">
        <v>9.6199999999999992</v>
      </c>
      <c r="O25" s="23">
        <v>0.51</v>
      </c>
      <c r="P25" s="23">
        <v>1.1499999999999999</v>
      </c>
      <c r="Q25" s="23">
        <v>0</v>
      </c>
      <c r="R25" s="23">
        <v>0</v>
      </c>
      <c r="S25" s="23">
        <v>0.54</v>
      </c>
      <c r="T25" s="23">
        <v>0.34</v>
      </c>
      <c r="U25" s="23">
        <v>17.41</v>
      </c>
      <c r="V25" s="23">
        <v>185.88</v>
      </c>
      <c r="W25" s="23">
        <v>10.59</v>
      </c>
      <c r="X25" s="23">
        <v>5.77</v>
      </c>
      <c r="Y25" s="23">
        <v>6.91</v>
      </c>
      <c r="Z25" s="23">
        <v>1.45</v>
      </c>
      <c r="AA25" s="23">
        <v>0</v>
      </c>
      <c r="AB25" s="23">
        <v>18.23</v>
      </c>
      <c r="AC25" s="23">
        <v>3.38</v>
      </c>
      <c r="AD25" s="23">
        <v>0.14000000000000001</v>
      </c>
      <c r="AE25" s="23">
        <v>0.02</v>
      </c>
      <c r="AF25" s="23">
        <v>0.01</v>
      </c>
      <c r="AG25" s="23">
        <v>0.17</v>
      </c>
      <c r="AH25" s="23">
        <v>0.27</v>
      </c>
      <c r="AI25" s="23">
        <v>2.7</v>
      </c>
      <c r="AJ25" s="20">
        <v>0</v>
      </c>
      <c r="AK25" s="20">
        <v>7.94</v>
      </c>
      <c r="AL25" s="20">
        <v>8.6</v>
      </c>
      <c r="AM25" s="20">
        <v>12.57</v>
      </c>
      <c r="AN25" s="20">
        <v>11.91</v>
      </c>
      <c r="AO25" s="20">
        <v>1.98</v>
      </c>
      <c r="AP25" s="20">
        <v>7.28</v>
      </c>
      <c r="AQ25" s="20">
        <v>1.98</v>
      </c>
      <c r="AR25" s="20">
        <v>5.95</v>
      </c>
      <c r="AS25" s="20">
        <v>11.25</v>
      </c>
      <c r="AT25" s="20">
        <v>6.62</v>
      </c>
      <c r="AU25" s="20">
        <v>51.6</v>
      </c>
      <c r="AV25" s="20">
        <v>4.63</v>
      </c>
      <c r="AW25" s="20">
        <v>9.26</v>
      </c>
      <c r="AX25" s="20">
        <v>27.78</v>
      </c>
      <c r="AY25" s="20">
        <v>0</v>
      </c>
      <c r="AZ25" s="20">
        <v>8.6</v>
      </c>
      <c r="BA25" s="20">
        <v>10.58</v>
      </c>
      <c r="BB25" s="20">
        <v>3.97</v>
      </c>
      <c r="BC25" s="20">
        <v>3.31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215.76</v>
      </c>
      <c r="CC25" s="24"/>
      <c r="CD25" s="24"/>
      <c r="CE25" s="20">
        <v>3.04</v>
      </c>
      <c r="CF25" s="20"/>
      <c r="CG25" s="20">
        <v>4.57</v>
      </c>
      <c r="CH25" s="20">
        <v>4.57</v>
      </c>
      <c r="CI25" s="20">
        <v>4.57</v>
      </c>
      <c r="CJ25" s="20">
        <v>448.13</v>
      </c>
      <c r="CK25" s="20">
        <v>237.9</v>
      </c>
      <c r="CL25" s="20">
        <v>343.01</v>
      </c>
      <c r="CM25" s="20">
        <v>66.23</v>
      </c>
      <c r="CN25" s="20">
        <v>52.06</v>
      </c>
      <c r="CO25" s="20">
        <v>59.15</v>
      </c>
      <c r="CP25" s="20">
        <v>3.75</v>
      </c>
      <c r="CQ25" s="20">
        <v>0</v>
      </c>
      <c r="CR25" s="28"/>
    </row>
    <row r="26" spans="1:96" s="20" customFormat="1" ht="94.5" x14ac:dyDescent="0.25">
      <c r="A26" s="21" t="str">
        <f>"6/1"</f>
        <v>6/1</v>
      </c>
      <c r="B26" s="27" t="s">
        <v>289</v>
      </c>
      <c r="C26" s="23" t="str">
        <f>"30"</f>
        <v>30</v>
      </c>
      <c r="D26" s="23">
        <v>0.46</v>
      </c>
      <c r="E26" s="23">
        <v>0</v>
      </c>
      <c r="F26" s="23">
        <v>1.79</v>
      </c>
      <c r="G26" s="23">
        <v>1.79</v>
      </c>
      <c r="H26" s="23">
        <v>2.8</v>
      </c>
      <c r="I26" s="23">
        <v>27.807548999999998</v>
      </c>
      <c r="J26" s="23">
        <v>0.23</v>
      </c>
      <c r="K26" s="23">
        <v>1.17</v>
      </c>
      <c r="L26" s="23">
        <v>0</v>
      </c>
      <c r="M26" s="23">
        <v>0</v>
      </c>
      <c r="N26" s="23">
        <v>2.21</v>
      </c>
      <c r="O26" s="23">
        <v>0.03</v>
      </c>
      <c r="P26" s="23">
        <v>0.55000000000000004</v>
      </c>
      <c r="Q26" s="23">
        <v>0</v>
      </c>
      <c r="R26" s="23">
        <v>0</v>
      </c>
      <c r="S26" s="23">
        <v>0.08</v>
      </c>
      <c r="T26" s="23">
        <v>0.35</v>
      </c>
      <c r="U26" s="23">
        <v>60.77</v>
      </c>
      <c r="V26" s="23">
        <v>75.599999999999994</v>
      </c>
      <c r="W26" s="23">
        <v>12.42</v>
      </c>
      <c r="X26" s="23">
        <v>5.35</v>
      </c>
      <c r="Y26" s="23">
        <v>9.57</v>
      </c>
      <c r="Z26" s="23">
        <v>0.17</v>
      </c>
      <c r="AA26" s="23">
        <v>0</v>
      </c>
      <c r="AB26" s="23">
        <v>568.89</v>
      </c>
      <c r="AC26" s="23">
        <v>96.68</v>
      </c>
      <c r="AD26" s="23">
        <v>0.83</v>
      </c>
      <c r="AE26" s="23">
        <v>0.01</v>
      </c>
      <c r="AF26" s="23">
        <v>0.01</v>
      </c>
      <c r="AG26" s="23">
        <v>0.2</v>
      </c>
      <c r="AH26" s="23">
        <v>0.26</v>
      </c>
      <c r="AI26" s="23">
        <v>10.16</v>
      </c>
      <c r="AJ26" s="20">
        <v>0</v>
      </c>
      <c r="AK26" s="20">
        <v>14.81</v>
      </c>
      <c r="AL26" s="20">
        <v>12.67</v>
      </c>
      <c r="AM26" s="20">
        <v>16.18</v>
      </c>
      <c r="AN26" s="20">
        <v>15.24</v>
      </c>
      <c r="AO26" s="20">
        <v>5.27</v>
      </c>
      <c r="AP26" s="20">
        <v>11.43</v>
      </c>
      <c r="AQ26" s="20">
        <v>2.58</v>
      </c>
      <c r="AR26" s="20">
        <v>13.81</v>
      </c>
      <c r="AS26" s="20">
        <v>17.91</v>
      </c>
      <c r="AT26" s="20">
        <v>20.67</v>
      </c>
      <c r="AU26" s="20">
        <v>44.28</v>
      </c>
      <c r="AV26" s="20">
        <v>6.83</v>
      </c>
      <c r="AW26" s="20">
        <v>11.73</v>
      </c>
      <c r="AX26" s="20">
        <v>71.69</v>
      </c>
      <c r="AY26" s="20">
        <v>0</v>
      </c>
      <c r="AZ26" s="20">
        <v>14.42</v>
      </c>
      <c r="BA26" s="20">
        <v>14.56</v>
      </c>
      <c r="BB26" s="20">
        <v>11.87</v>
      </c>
      <c r="BC26" s="20">
        <v>4.97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0.11</v>
      </c>
      <c r="BL26" s="20">
        <v>0</v>
      </c>
      <c r="BM26" s="20">
        <v>7.0000000000000007E-2</v>
      </c>
      <c r="BN26" s="20">
        <v>0.01</v>
      </c>
      <c r="BO26" s="20">
        <v>0.01</v>
      </c>
      <c r="BP26" s="20">
        <v>0</v>
      </c>
      <c r="BQ26" s="20">
        <v>0</v>
      </c>
      <c r="BR26" s="20">
        <v>0</v>
      </c>
      <c r="BS26" s="20">
        <v>0.42</v>
      </c>
      <c r="BT26" s="20">
        <v>0</v>
      </c>
      <c r="BU26" s="20">
        <v>0</v>
      </c>
      <c r="BV26" s="20">
        <v>1.04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24.57</v>
      </c>
      <c r="CC26" s="24"/>
      <c r="CD26" s="24"/>
      <c r="CE26" s="20">
        <v>94.82</v>
      </c>
      <c r="CG26" s="20">
        <v>8.1300000000000008</v>
      </c>
      <c r="CH26" s="20">
        <v>3.73</v>
      </c>
      <c r="CI26" s="20">
        <v>5.93</v>
      </c>
      <c r="CJ26" s="20">
        <v>243.8</v>
      </c>
      <c r="CK26" s="20">
        <v>58.38</v>
      </c>
      <c r="CL26" s="20">
        <v>151.09</v>
      </c>
      <c r="CM26" s="20">
        <v>3.92</v>
      </c>
      <c r="CN26" s="20">
        <v>3.7</v>
      </c>
      <c r="CO26" s="20">
        <v>3.81</v>
      </c>
      <c r="CP26" s="20">
        <v>0.9</v>
      </c>
      <c r="CQ26" s="20">
        <v>0.15</v>
      </c>
      <c r="CR26" s="29"/>
    </row>
    <row r="27" spans="1:96" s="30" customFormat="1" x14ac:dyDescent="0.25">
      <c r="A27" s="31"/>
      <c r="B27" s="32" t="s">
        <v>290</v>
      </c>
      <c r="C27" s="33"/>
      <c r="D27" s="33">
        <v>19.309999999999999</v>
      </c>
      <c r="E27" s="33">
        <v>9.2200000000000006</v>
      </c>
      <c r="F27" s="33">
        <v>13.35</v>
      </c>
      <c r="G27" s="33">
        <v>11.31</v>
      </c>
      <c r="H27" s="33">
        <v>75.400000000000006</v>
      </c>
      <c r="I27" s="33">
        <v>485.26</v>
      </c>
      <c r="J27" s="33">
        <v>2.11</v>
      </c>
      <c r="K27" s="33">
        <v>6.05</v>
      </c>
      <c r="L27" s="33">
        <v>0</v>
      </c>
      <c r="M27" s="33">
        <v>0</v>
      </c>
      <c r="N27" s="33">
        <v>18.36</v>
      </c>
      <c r="O27" s="33">
        <v>47.6</v>
      </c>
      <c r="P27" s="33">
        <v>9.43</v>
      </c>
      <c r="Q27" s="33">
        <v>0</v>
      </c>
      <c r="R27" s="33">
        <v>0</v>
      </c>
      <c r="S27" s="33">
        <v>1.33</v>
      </c>
      <c r="T27" s="33">
        <v>6.07</v>
      </c>
      <c r="U27" s="33">
        <v>842.9</v>
      </c>
      <c r="V27" s="33">
        <v>1171.97</v>
      </c>
      <c r="W27" s="33">
        <v>83.08</v>
      </c>
      <c r="X27" s="33">
        <v>94.5</v>
      </c>
      <c r="Y27" s="33">
        <v>291.89999999999998</v>
      </c>
      <c r="Z27" s="33">
        <v>4.97</v>
      </c>
      <c r="AA27" s="33">
        <v>22.95</v>
      </c>
      <c r="AB27" s="33">
        <v>5170.08</v>
      </c>
      <c r="AC27" s="33">
        <v>1077.3</v>
      </c>
      <c r="AD27" s="33">
        <v>6</v>
      </c>
      <c r="AE27" s="33">
        <v>0.35</v>
      </c>
      <c r="AF27" s="33">
        <v>0.25</v>
      </c>
      <c r="AG27" s="33">
        <v>4.43</v>
      </c>
      <c r="AH27" s="33">
        <v>8.51</v>
      </c>
      <c r="AI27" s="33">
        <v>24.99</v>
      </c>
      <c r="AJ27" s="34">
        <v>0</v>
      </c>
      <c r="AK27" s="34">
        <v>933.79</v>
      </c>
      <c r="AL27" s="34">
        <v>779.56</v>
      </c>
      <c r="AM27" s="34">
        <v>1332.34</v>
      </c>
      <c r="AN27" s="34">
        <v>1252.3800000000001</v>
      </c>
      <c r="AO27" s="34">
        <v>357.46</v>
      </c>
      <c r="AP27" s="34">
        <v>798.93</v>
      </c>
      <c r="AQ27" s="34">
        <v>207.35</v>
      </c>
      <c r="AR27" s="34">
        <v>432.27</v>
      </c>
      <c r="AS27" s="34">
        <v>410.19</v>
      </c>
      <c r="AT27" s="34">
        <v>625.04</v>
      </c>
      <c r="AU27" s="34">
        <v>757.07</v>
      </c>
      <c r="AV27" s="34">
        <v>548.64</v>
      </c>
      <c r="AW27" s="34">
        <v>379.68</v>
      </c>
      <c r="AX27" s="34">
        <v>2067.25</v>
      </c>
      <c r="AY27" s="34">
        <v>0.5</v>
      </c>
      <c r="AZ27" s="34">
        <v>586.75</v>
      </c>
      <c r="BA27" s="34">
        <v>407.57</v>
      </c>
      <c r="BB27" s="34">
        <v>266.43</v>
      </c>
      <c r="BC27" s="34">
        <v>160.47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0.74</v>
      </c>
      <c r="BL27" s="34">
        <v>0</v>
      </c>
      <c r="BM27" s="34">
        <v>0.37</v>
      </c>
      <c r="BN27" s="34">
        <v>0.03</v>
      </c>
      <c r="BO27" s="34">
        <v>0.06</v>
      </c>
      <c r="BP27" s="34">
        <v>0</v>
      </c>
      <c r="BQ27" s="34">
        <v>0</v>
      </c>
      <c r="BR27" s="34">
        <v>0.01</v>
      </c>
      <c r="BS27" s="34">
        <v>2.36</v>
      </c>
      <c r="BT27" s="34">
        <v>0</v>
      </c>
      <c r="BU27" s="34">
        <v>0</v>
      </c>
      <c r="BV27" s="34">
        <v>6.03</v>
      </c>
      <c r="BW27" s="34">
        <v>0.04</v>
      </c>
      <c r="BX27" s="34">
        <v>0</v>
      </c>
      <c r="BY27" s="34">
        <v>0</v>
      </c>
      <c r="BZ27" s="34">
        <v>0</v>
      </c>
      <c r="CA27" s="34">
        <v>0</v>
      </c>
      <c r="CB27" s="34">
        <v>631.79</v>
      </c>
      <c r="CC27" s="25"/>
      <c r="CD27" s="25">
        <f>$I$27/$I$35*100</f>
        <v>46.215238095238092</v>
      </c>
      <c r="CE27" s="34">
        <v>884.63</v>
      </c>
      <c r="CF27" s="34"/>
      <c r="CG27" s="34">
        <v>268.83</v>
      </c>
      <c r="CH27" s="34">
        <v>86.32</v>
      </c>
      <c r="CI27" s="34">
        <v>177.57</v>
      </c>
      <c r="CJ27" s="34">
        <v>10292.5</v>
      </c>
      <c r="CK27" s="34">
        <v>4160.8999999999996</v>
      </c>
      <c r="CL27" s="34">
        <v>7226.7</v>
      </c>
      <c r="CM27" s="34">
        <v>198.95</v>
      </c>
      <c r="CN27" s="34">
        <v>142.31</v>
      </c>
      <c r="CO27" s="34">
        <v>170.93</v>
      </c>
      <c r="CP27" s="34">
        <v>4.6500000000000004</v>
      </c>
      <c r="CQ27" s="34">
        <v>1.2</v>
      </c>
    </row>
    <row r="28" spans="1:96" x14ac:dyDescent="0.25">
      <c r="A28" s="21"/>
      <c r="B28" s="22" t="s">
        <v>113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/>
      <c r="CD28" s="24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</row>
    <row r="29" spans="1:96" s="26" customFormat="1" ht="63" x14ac:dyDescent="0.25">
      <c r="A29" s="21" t="str">
        <f>"5/4"</f>
        <v>5/4</v>
      </c>
      <c r="B29" s="27" t="s">
        <v>305</v>
      </c>
      <c r="C29" s="23" t="str">
        <f>"150"</f>
        <v>150</v>
      </c>
      <c r="D29" s="23">
        <v>2.42</v>
      </c>
      <c r="E29" s="23">
        <v>0</v>
      </c>
      <c r="F29" s="23">
        <v>3.17</v>
      </c>
      <c r="G29" s="23">
        <v>3.17</v>
      </c>
      <c r="H29" s="23">
        <v>20.48</v>
      </c>
      <c r="I29" s="23">
        <v>119.28306600000001</v>
      </c>
      <c r="J29" s="23">
        <v>0.42</v>
      </c>
      <c r="K29" s="23">
        <v>1.95</v>
      </c>
      <c r="L29" s="23">
        <v>0</v>
      </c>
      <c r="M29" s="23">
        <v>0</v>
      </c>
      <c r="N29" s="23">
        <v>4.04</v>
      </c>
      <c r="O29" s="23">
        <v>15.62</v>
      </c>
      <c r="P29" s="23">
        <v>0.82</v>
      </c>
      <c r="Q29" s="23">
        <v>0</v>
      </c>
      <c r="R29" s="23">
        <v>0</v>
      </c>
      <c r="S29" s="23">
        <v>0</v>
      </c>
      <c r="T29" s="23">
        <v>0.5</v>
      </c>
      <c r="U29" s="23">
        <v>144.46</v>
      </c>
      <c r="V29" s="23">
        <v>31.03</v>
      </c>
      <c r="W29" s="23">
        <v>6.1</v>
      </c>
      <c r="X29" s="23">
        <v>4.18</v>
      </c>
      <c r="Y29" s="23">
        <v>19.29</v>
      </c>
      <c r="Z29" s="23">
        <v>0.25</v>
      </c>
      <c r="AA29" s="23">
        <v>0</v>
      </c>
      <c r="AB29" s="23">
        <v>0</v>
      </c>
      <c r="AC29" s="23">
        <v>0</v>
      </c>
      <c r="AD29" s="23">
        <v>1.68</v>
      </c>
      <c r="AE29" s="23">
        <v>0.03</v>
      </c>
      <c r="AF29" s="23">
        <v>0.01</v>
      </c>
      <c r="AG29" s="23">
        <v>0.24</v>
      </c>
      <c r="AH29" s="23">
        <v>0.72</v>
      </c>
      <c r="AI29" s="23">
        <v>0</v>
      </c>
      <c r="AJ29" s="20">
        <v>0</v>
      </c>
      <c r="AK29" s="20">
        <v>115.25</v>
      </c>
      <c r="AL29" s="20">
        <v>105.84</v>
      </c>
      <c r="AM29" s="20">
        <v>190.51</v>
      </c>
      <c r="AN29" s="20">
        <v>59.98</v>
      </c>
      <c r="AO29" s="20">
        <v>36.46</v>
      </c>
      <c r="AP29" s="20">
        <v>74.09</v>
      </c>
      <c r="AQ29" s="20">
        <v>25.87</v>
      </c>
      <c r="AR29" s="20">
        <v>127.01</v>
      </c>
      <c r="AS29" s="20">
        <v>79.97</v>
      </c>
      <c r="AT29" s="20">
        <v>110.54</v>
      </c>
      <c r="AU29" s="20">
        <v>89.38</v>
      </c>
      <c r="AV29" s="20">
        <v>49.39</v>
      </c>
      <c r="AW29" s="20">
        <v>85.85</v>
      </c>
      <c r="AX29" s="20">
        <v>752.64</v>
      </c>
      <c r="AY29" s="20">
        <v>0</v>
      </c>
      <c r="AZ29" s="20">
        <v>244.61</v>
      </c>
      <c r="BA29" s="20">
        <v>124.66</v>
      </c>
      <c r="BB29" s="20">
        <v>63.5</v>
      </c>
      <c r="BC29" s="20">
        <v>51.74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0.18</v>
      </c>
      <c r="BL29" s="20">
        <v>0</v>
      </c>
      <c r="BM29" s="20">
        <v>0.12</v>
      </c>
      <c r="BN29" s="20">
        <v>0.01</v>
      </c>
      <c r="BO29" s="20">
        <v>0.02</v>
      </c>
      <c r="BP29" s="20">
        <v>0</v>
      </c>
      <c r="BQ29" s="20">
        <v>0</v>
      </c>
      <c r="BR29" s="20">
        <v>0</v>
      </c>
      <c r="BS29" s="20">
        <v>0.7</v>
      </c>
      <c r="BT29" s="20">
        <v>0</v>
      </c>
      <c r="BU29" s="20">
        <v>0</v>
      </c>
      <c r="BV29" s="20">
        <v>1.73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141.37</v>
      </c>
      <c r="CC29" s="24"/>
      <c r="CD29" s="24"/>
      <c r="CE29" s="20">
        <v>0</v>
      </c>
      <c r="CF29" s="20"/>
      <c r="CG29" s="20">
        <v>26.02</v>
      </c>
      <c r="CH29" s="20">
        <v>12.82</v>
      </c>
      <c r="CI29" s="20">
        <v>19.420000000000002</v>
      </c>
      <c r="CJ29" s="20">
        <v>1407.37</v>
      </c>
      <c r="CK29" s="20">
        <v>672.95</v>
      </c>
      <c r="CL29" s="20">
        <v>1040.1600000000001</v>
      </c>
      <c r="CM29" s="20">
        <v>32.68</v>
      </c>
      <c r="CN29" s="20">
        <v>20.12</v>
      </c>
      <c r="CO29" s="20">
        <v>26.4</v>
      </c>
      <c r="CP29" s="20">
        <v>3.75</v>
      </c>
      <c r="CQ29" s="20">
        <v>0.38</v>
      </c>
      <c r="CR29" s="28"/>
    </row>
    <row r="30" spans="1:96" s="26" customFormat="1" x14ac:dyDescent="0.25">
      <c r="A30" s="21" t="str">
        <f>"8/15"</f>
        <v>8/15</v>
      </c>
      <c r="B30" s="27" t="s">
        <v>97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0">
        <v>0</v>
      </c>
      <c r="AK30" s="20">
        <v>63.86</v>
      </c>
      <c r="AL30" s="20">
        <v>66.47</v>
      </c>
      <c r="AM30" s="20">
        <v>101.79</v>
      </c>
      <c r="AN30" s="20">
        <v>33.76</v>
      </c>
      <c r="AO30" s="20">
        <v>20.010000000000002</v>
      </c>
      <c r="AP30" s="20">
        <v>40.020000000000003</v>
      </c>
      <c r="AQ30" s="20">
        <v>15.14</v>
      </c>
      <c r="AR30" s="20">
        <v>72.38</v>
      </c>
      <c r="AS30" s="20">
        <v>44.89</v>
      </c>
      <c r="AT30" s="20">
        <v>62.64</v>
      </c>
      <c r="AU30" s="20">
        <v>51.68</v>
      </c>
      <c r="AV30" s="20">
        <v>27.14</v>
      </c>
      <c r="AW30" s="20">
        <v>48.02</v>
      </c>
      <c r="AX30" s="20">
        <v>401.59</v>
      </c>
      <c r="AY30" s="20">
        <v>0</v>
      </c>
      <c r="AZ30" s="20">
        <v>130.85</v>
      </c>
      <c r="BA30" s="20">
        <v>56.9</v>
      </c>
      <c r="BB30" s="20">
        <v>37.76</v>
      </c>
      <c r="BC30" s="20">
        <v>29.93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0.02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0.01</v>
      </c>
      <c r="BT30" s="20">
        <v>0</v>
      </c>
      <c r="BU30" s="20">
        <v>0</v>
      </c>
      <c r="BV30" s="20">
        <v>0.06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7.82</v>
      </c>
      <c r="CC30" s="24"/>
      <c r="CD30" s="24"/>
      <c r="CE30" s="20">
        <v>0</v>
      </c>
      <c r="CF30" s="20"/>
      <c r="CG30" s="20">
        <v>0</v>
      </c>
      <c r="CH30" s="20">
        <v>0</v>
      </c>
      <c r="CI30" s="20">
        <v>0</v>
      </c>
      <c r="CJ30" s="20">
        <v>3800</v>
      </c>
      <c r="CK30" s="20">
        <v>1464</v>
      </c>
      <c r="CL30" s="20">
        <v>2632</v>
      </c>
      <c r="CM30" s="20">
        <v>30.4</v>
      </c>
      <c r="CN30" s="20">
        <v>30.4</v>
      </c>
      <c r="CO30" s="20">
        <v>30.4</v>
      </c>
      <c r="CP30" s="20">
        <v>0</v>
      </c>
      <c r="CQ30" s="20">
        <v>0</v>
      </c>
      <c r="CR30" s="28"/>
    </row>
    <row r="31" spans="1:96" s="26" customFormat="1" x14ac:dyDescent="0.25">
      <c r="A31" s="21" t="str">
        <f>"27/10"</f>
        <v>27/10</v>
      </c>
      <c r="B31" s="27" t="s">
        <v>114</v>
      </c>
      <c r="C31" s="23" t="str">
        <f>"150"</f>
        <v>150</v>
      </c>
      <c r="D31" s="23">
        <v>0.06</v>
      </c>
      <c r="E31" s="23">
        <v>0</v>
      </c>
      <c r="F31" s="23">
        <v>0.01</v>
      </c>
      <c r="G31" s="23">
        <v>0.01</v>
      </c>
      <c r="H31" s="23">
        <v>3.71</v>
      </c>
      <c r="I31" s="23">
        <v>14.414604000000001</v>
      </c>
      <c r="J31" s="23">
        <v>0</v>
      </c>
      <c r="K31" s="23">
        <v>0</v>
      </c>
      <c r="L31" s="23">
        <v>0</v>
      </c>
      <c r="M31" s="23">
        <v>0</v>
      </c>
      <c r="N31" s="23">
        <v>3.68</v>
      </c>
      <c r="O31" s="23">
        <v>0</v>
      </c>
      <c r="P31" s="23">
        <v>0.03</v>
      </c>
      <c r="Q31" s="23">
        <v>0</v>
      </c>
      <c r="R31" s="23">
        <v>0</v>
      </c>
      <c r="S31" s="23">
        <v>0</v>
      </c>
      <c r="T31" s="23">
        <v>0.02</v>
      </c>
      <c r="U31" s="23">
        <v>0.04</v>
      </c>
      <c r="V31" s="23">
        <v>0.11</v>
      </c>
      <c r="W31" s="23">
        <v>0.11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150.03</v>
      </c>
      <c r="CC31" s="24"/>
      <c r="CD31" s="24"/>
      <c r="CE31" s="20">
        <v>0</v>
      </c>
      <c r="CF31" s="20"/>
      <c r="CG31" s="20">
        <v>4.1100000000000003</v>
      </c>
      <c r="CH31" s="20">
        <v>4.1100000000000003</v>
      </c>
      <c r="CI31" s="20">
        <v>4.1100000000000003</v>
      </c>
      <c r="CJ31" s="20">
        <v>455.46</v>
      </c>
      <c r="CK31" s="20">
        <v>182.28</v>
      </c>
      <c r="CL31" s="20">
        <v>318.87</v>
      </c>
      <c r="CM31" s="20">
        <v>44.1</v>
      </c>
      <c r="CN31" s="20">
        <v>26.07</v>
      </c>
      <c r="CO31" s="20">
        <v>35.08</v>
      </c>
      <c r="CP31" s="20">
        <v>3.75</v>
      </c>
      <c r="CQ31" s="20">
        <v>0</v>
      </c>
      <c r="CR31" s="28"/>
    </row>
    <row r="32" spans="1:96" s="20" customFormat="1" x14ac:dyDescent="0.25">
      <c r="A32" s="21" t="str">
        <f>""</f>
        <v/>
      </c>
      <c r="B32" s="27" t="s">
        <v>100</v>
      </c>
      <c r="C32" s="23" t="str">
        <f>"20"</f>
        <v>20</v>
      </c>
      <c r="D32" s="23">
        <v>0.1</v>
      </c>
      <c r="E32" s="23">
        <v>0</v>
      </c>
      <c r="F32" s="23">
        <v>0</v>
      </c>
      <c r="G32" s="23">
        <v>0</v>
      </c>
      <c r="H32" s="23">
        <v>14.52</v>
      </c>
      <c r="I32" s="23">
        <v>55.575999999999993</v>
      </c>
      <c r="J32" s="23">
        <v>0</v>
      </c>
      <c r="K32" s="23">
        <v>0</v>
      </c>
      <c r="L32" s="23">
        <v>0</v>
      </c>
      <c r="M32" s="23">
        <v>0</v>
      </c>
      <c r="N32" s="23">
        <v>14.32</v>
      </c>
      <c r="O32" s="23">
        <v>0</v>
      </c>
      <c r="P32" s="23">
        <v>0.2</v>
      </c>
      <c r="Q32" s="23">
        <v>0</v>
      </c>
      <c r="R32" s="23">
        <v>0</v>
      </c>
      <c r="S32" s="23">
        <v>0.12</v>
      </c>
      <c r="T32" s="23">
        <v>0.08</v>
      </c>
      <c r="U32" s="23">
        <v>0.4</v>
      </c>
      <c r="V32" s="23">
        <v>30.4</v>
      </c>
      <c r="W32" s="23">
        <v>2.4</v>
      </c>
      <c r="X32" s="23">
        <v>1.8</v>
      </c>
      <c r="Y32" s="23">
        <v>3.6</v>
      </c>
      <c r="Z32" s="23">
        <v>0.08</v>
      </c>
      <c r="AA32" s="23">
        <v>0</v>
      </c>
      <c r="AB32" s="23">
        <v>60</v>
      </c>
      <c r="AC32" s="23">
        <v>10</v>
      </c>
      <c r="AD32" s="23">
        <v>0.16</v>
      </c>
      <c r="AE32" s="23">
        <v>0</v>
      </c>
      <c r="AF32" s="23">
        <v>0</v>
      </c>
      <c r="AG32" s="23">
        <v>0.04</v>
      </c>
      <c r="AH32" s="23">
        <v>0.06</v>
      </c>
      <c r="AI32" s="23">
        <v>0.48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5.18</v>
      </c>
      <c r="CC32" s="24"/>
      <c r="CD32" s="24"/>
      <c r="CE32" s="20">
        <v>10</v>
      </c>
      <c r="CG32" s="20">
        <v>4</v>
      </c>
      <c r="CH32" s="20">
        <v>4</v>
      </c>
      <c r="CI32" s="20">
        <v>4</v>
      </c>
      <c r="CJ32" s="20">
        <v>400</v>
      </c>
      <c r="CK32" s="20">
        <v>164</v>
      </c>
      <c r="CL32" s="20">
        <v>282</v>
      </c>
      <c r="CM32" s="20">
        <v>4</v>
      </c>
      <c r="CN32" s="20">
        <v>4</v>
      </c>
      <c r="CO32" s="20">
        <v>4</v>
      </c>
      <c r="CP32" s="20">
        <v>0</v>
      </c>
      <c r="CQ32" s="20">
        <v>0</v>
      </c>
      <c r="CR32" s="29"/>
    </row>
    <row r="33" spans="1:95" s="30" customFormat="1" ht="31.5" x14ac:dyDescent="0.25">
      <c r="A33" s="31"/>
      <c r="B33" s="32" t="s">
        <v>116</v>
      </c>
      <c r="C33" s="33"/>
      <c r="D33" s="33">
        <v>3.9</v>
      </c>
      <c r="E33" s="33">
        <v>0</v>
      </c>
      <c r="F33" s="33">
        <v>3.32</v>
      </c>
      <c r="G33" s="33">
        <v>3.32</v>
      </c>
      <c r="H33" s="33">
        <v>48.09</v>
      </c>
      <c r="I33" s="33">
        <v>234.05</v>
      </c>
      <c r="J33" s="33">
        <v>0.42</v>
      </c>
      <c r="K33" s="33">
        <v>1.95</v>
      </c>
      <c r="L33" s="33">
        <v>0</v>
      </c>
      <c r="M33" s="33">
        <v>0</v>
      </c>
      <c r="N33" s="33">
        <v>22.26</v>
      </c>
      <c r="O33" s="33">
        <v>24.74</v>
      </c>
      <c r="P33" s="33">
        <v>1.0900000000000001</v>
      </c>
      <c r="Q33" s="33">
        <v>0</v>
      </c>
      <c r="R33" s="33">
        <v>0</v>
      </c>
      <c r="S33" s="33">
        <v>0.12</v>
      </c>
      <c r="T33" s="33">
        <v>0.96</v>
      </c>
      <c r="U33" s="33">
        <v>144.9</v>
      </c>
      <c r="V33" s="33">
        <v>61.54</v>
      </c>
      <c r="W33" s="33">
        <v>8.61</v>
      </c>
      <c r="X33" s="33">
        <v>5.98</v>
      </c>
      <c r="Y33" s="33">
        <v>22.89</v>
      </c>
      <c r="Z33" s="33">
        <v>0.35</v>
      </c>
      <c r="AA33" s="33">
        <v>0</v>
      </c>
      <c r="AB33" s="33">
        <v>60</v>
      </c>
      <c r="AC33" s="33">
        <v>10</v>
      </c>
      <c r="AD33" s="33">
        <v>1.84</v>
      </c>
      <c r="AE33" s="33">
        <v>0.03</v>
      </c>
      <c r="AF33" s="33">
        <v>0.01</v>
      </c>
      <c r="AG33" s="33">
        <v>0.28000000000000003</v>
      </c>
      <c r="AH33" s="33">
        <v>0.78</v>
      </c>
      <c r="AI33" s="33">
        <v>0.48</v>
      </c>
      <c r="AJ33" s="34">
        <v>0</v>
      </c>
      <c r="AK33" s="34">
        <v>179.11</v>
      </c>
      <c r="AL33" s="34">
        <v>172.31</v>
      </c>
      <c r="AM33" s="34">
        <v>292.3</v>
      </c>
      <c r="AN33" s="34">
        <v>93.73</v>
      </c>
      <c r="AO33" s="34">
        <v>56.47</v>
      </c>
      <c r="AP33" s="34">
        <v>114.11</v>
      </c>
      <c r="AQ33" s="34">
        <v>41.01</v>
      </c>
      <c r="AR33" s="34">
        <v>199.39</v>
      </c>
      <c r="AS33" s="34">
        <v>124.86</v>
      </c>
      <c r="AT33" s="34">
        <v>173.18</v>
      </c>
      <c r="AU33" s="34">
        <v>141.05000000000001</v>
      </c>
      <c r="AV33" s="34">
        <v>76.540000000000006</v>
      </c>
      <c r="AW33" s="34">
        <v>133.87</v>
      </c>
      <c r="AX33" s="34">
        <v>1154.23</v>
      </c>
      <c r="AY33" s="34">
        <v>0</v>
      </c>
      <c r="AZ33" s="34">
        <v>375.46</v>
      </c>
      <c r="BA33" s="34">
        <v>181.55</v>
      </c>
      <c r="BB33" s="34">
        <v>101.26</v>
      </c>
      <c r="BC33" s="34">
        <v>81.67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0.2</v>
      </c>
      <c r="BL33" s="34">
        <v>0</v>
      </c>
      <c r="BM33" s="34">
        <v>0.12</v>
      </c>
      <c r="BN33" s="34">
        <v>0.01</v>
      </c>
      <c r="BO33" s="34">
        <v>0.02</v>
      </c>
      <c r="BP33" s="34">
        <v>0</v>
      </c>
      <c r="BQ33" s="34">
        <v>0</v>
      </c>
      <c r="BR33" s="34">
        <v>0</v>
      </c>
      <c r="BS33" s="34">
        <v>0.71</v>
      </c>
      <c r="BT33" s="34">
        <v>0</v>
      </c>
      <c r="BU33" s="34">
        <v>0</v>
      </c>
      <c r="BV33" s="34">
        <v>1.79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304.39999999999998</v>
      </c>
      <c r="CC33" s="25"/>
      <c r="CD33" s="25">
        <f>$I$33/$I$35*100</f>
        <v>22.290476190476191</v>
      </c>
      <c r="CE33" s="34">
        <v>10</v>
      </c>
      <c r="CF33" s="34"/>
      <c r="CG33" s="34">
        <v>34.130000000000003</v>
      </c>
      <c r="CH33" s="34">
        <v>20.93</v>
      </c>
      <c r="CI33" s="34">
        <v>27.53</v>
      </c>
      <c r="CJ33" s="34">
        <v>6062.83</v>
      </c>
      <c r="CK33" s="34">
        <v>2483.23</v>
      </c>
      <c r="CL33" s="34">
        <v>4273.03</v>
      </c>
      <c r="CM33" s="34">
        <v>111.18</v>
      </c>
      <c r="CN33" s="34">
        <v>80.59</v>
      </c>
      <c r="CO33" s="34">
        <v>95.88</v>
      </c>
      <c r="CP33" s="34">
        <v>7.5</v>
      </c>
      <c r="CQ33" s="34">
        <v>0.38</v>
      </c>
    </row>
    <row r="34" spans="1:95" s="30" customFormat="1" x14ac:dyDescent="0.25">
      <c r="A34" s="31"/>
      <c r="B34" s="32" t="s">
        <v>117</v>
      </c>
      <c r="C34" s="33"/>
      <c r="D34" s="33">
        <v>30.8</v>
      </c>
      <c r="E34" s="33">
        <v>11.31</v>
      </c>
      <c r="F34" s="33">
        <v>26.96</v>
      </c>
      <c r="G34" s="33">
        <v>22.32</v>
      </c>
      <c r="H34" s="33">
        <v>176.14</v>
      </c>
      <c r="I34" s="33">
        <v>1047.6500000000001</v>
      </c>
      <c r="J34" s="33">
        <v>4.5</v>
      </c>
      <c r="K34" s="33">
        <v>12.48</v>
      </c>
      <c r="L34" s="33">
        <v>0</v>
      </c>
      <c r="M34" s="33">
        <v>0</v>
      </c>
      <c r="N34" s="33">
        <v>59.82</v>
      </c>
      <c r="O34" s="33">
        <v>101.14</v>
      </c>
      <c r="P34" s="33">
        <v>15.18</v>
      </c>
      <c r="Q34" s="33">
        <v>0</v>
      </c>
      <c r="R34" s="33">
        <v>0</v>
      </c>
      <c r="S34" s="33">
        <v>3.17</v>
      </c>
      <c r="T34" s="33">
        <v>10.210000000000001</v>
      </c>
      <c r="U34" s="33">
        <v>1086.4100000000001</v>
      </c>
      <c r="V34" s="33">
        <v>2148.11</v>
      </c>
      <c r="W34" s="33">
        <v>162.65</v>
      </c>
      <c r="X34" s="33">
        <v>150.55000000000001</v>
      </c>
      <c r="Y34" s="33">
        <v>452.68</v>
      </c>
      <c r="Z34" s="33">
        <v>7.27</v>
      </c>
      <c r="AA34" s="33">
        <v>68.95</v>
      </c>
      <c r="AB34" s="33">
        <v>6686.85</v>
      </c>
      <c r="AC34" s="33">
        <v>1421.04</v>
      </c>
      <c r="AD34" s="33">
        <v>11.44</v>
      </c>
      <c r="AE34" s="33">
        <v>0.57999999999999996</v>
      </c>
      <c r="AF34" s="33">
        <v>0.45</v>
      </c>
      <c r="AG34" s="33">
        <v>6.32</v>
      </c>
      <c r="AH34" s="33">
        <v>13.15</v>
      </c>
      <c r="AI34" s="33">
        <v>66.91</v>
      </c>
      <c r="AJ34" s="34">
        <v>0</v>
      </c>
      <c r="AK34" s="34">
        <v>1348.63</v>
      </c>
      <c r="AL34" s="34">
        <v>1181.68</v>
      </c>
      <c r="AM34" s="34">
        <v>1986.66</v>
      </c>
      <c r="AN34" s="34">
        <v>1619.24</v>
      </c>
      <c r="AO34" s="34">
        <v>519.34</v>
      </c>
      <c r="AP34" s="34">
        <v>1115.81</v>
      </c>
      <c r="AQ34" s="34">
        <v>326.31</v>
      </c>
      <c r="AR34" s="34">
        <v>876.76</v>
      </c>
      <c r="AS34" s="34">
        <v>780.75</v>
      </c>
      <c r="AT34" s="34">
        <v>1214.76</v>
      </c>
      <c r="AU34" s="34">
        <v>1260.06</v>
      </c>
      <c r="AV34" s="34">
        <v>729.26</v>
      </c>
      <c r="AW34" s="34">
        <v>690.42</v>
      </c>
      <c r="AX34" s="34">
        <v>4263.1899999999996</v>
      </c>
      <c r="AY34" s="34">
        <v>2.7</v>
      </c>
      <c r="AZ34" s="34">
        <v>1209.02</v>
      </c>
      <c r="BA34" s="34">
        <v>837.57</v>
      </c>
      <c r="BB34" s="34">
        <v>526.16</v>
      </c>
      <c r="BC34" s="34">
        <v>339.33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1.47</v>
      </c>
      <c r="BL34" s="34">
        <v>0</v>
      </c>
      <c r="BM34" s="34">
        <v>0.79</v>
      </c>
      <c r="BN34" s="34">
        <v>0.06</v>
      </c>
      <c r="BO34" s="34">
        <v>0.13</v>
      </c>
      <c r="BP34" s="34">
        <v>0</v>
      </c>
      <c r="BQ34" s="34">
        <v>0</v>
      </c>
      <c r="BR34" s="34">
        <v>0.02</v>
      </c>
      <c r="BS34" s="34">
        <v>4.91</v>
      </c>
      <c r="BT34" s="34">
        <v>0</v>
      </c>
      <c r="BU34" s="34">
        <v>0</v>
      </c>
      <c r="BV34" s="34">
        <v>11.98</v>
      </c>
      <c r="BW34" s="34">
        <v>0.05</v>
      </c>
      <c r="BX34" s="34">
        <v>0</v>
      </c>
      <c r="BY34" s="34">
        <v>0</v>
      </c>
      <c r="BZ34" s="34">
        <v>0</v>
      </c>
      <c r="CA34" s="34">
        <v>0</v>
      </c>
      <c r="CB34" s="34">
        <v>1358.86</v>
      </c>
      <c r="CC34" s="25"/>
      <c r="CD34" s="25"/>
      <c r="CE34" s="34">
        <v>1183.43</v>
      </c>
      <c r="CF34" s="34"/>
      <c r="CG34" s="34">
        <v>359.29</v>
      </c>
      <c r="CH34" s="34">
        <v>143.82</v>
      </c>
      <c r="CI34" s="34">
        <v>251.55</v>
      </c>
      <c r="CJ34" s="34">
        <v>22924.99</v>
      </c>
      <c r="CK34" s="34">
        <v>9690.41</v>
      </c>
      <c r="CL34" s="34">
        <v>16307.7</v>
      </c>
      <c r="CM34" s="34">
        <v>502.85</v>
      </c>
      <c r="CN34" s="34">
        <v>364.38</v>
      </c>
      <c r="CO34" s="34">
        <v>433.96</v>
      </c>
      <c r="CP34" s="34">
        <v>19.649999999999999</v>
      </c>
      <c r="CQ34" s="34">
        <v>1.72</v>
      </c>
    </row>
    <row r="35" spans="1:95" ht="47.25" x14ac:dyDescent="0.25">
      <c r="A35" s="21"/>
      <c r="B35" s="27" t="s">
        <v>118</v>
      </c>
      <c r="C35" s="23"/>
      <c r="D35" s="23">
        <v>31.5</v>
      </c>
      <c r="E35" s="23">
        <v>0</v>
      </c>
      <c r="F35" s="23">
        <v>35.25</v>
      </c>
      <c r="G35" s="23">
        <v>0</v>
      </c>
      <c r="H35" s="23">
        <v>152.25</v>
      </c>
      <c r="I35" s="23">
        <v>1050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337.5</v>
      </c>
      <c r="AD35" s="23">
        <v>0</v>
      </c>
      <c r="AE35" s="23">
        <v>0.60000000000000009</v>
      </c>
      <c r="AF35" s="23">
        <v>0.67500000000000004</v>
      </c>
      <c r="AG35" s="23"/>
      <c r="AH35" s="23"/>
      <c r="AI35" s="23">
        <v>33.75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/>
      <c r="CD35" s="24"/>
      <c r="CE35" s="20"/>
      <c r="CF35" s="20"/>
      <c r="CG35" s="20"/>
      <c r="CH35" s="20"/>
      <c r="CI35" s="20">
        <v>0</v>
      </c>
      <c r="CJ35" s="20"/>
      <c r="CK35" s="20"/>
      <c r="CL35" s="20">
        <v>0</v>
      </c>
      <c r="CM35" s="20"/>
      <c r="CN35" s="20"/>
      <c r="CO35" s="20">
        <v>0</v>
      </c>
      <c r="CP35" s="20"/>
      <c r="CQ35" s="20"/>
    </row>
    <row r="36" spans="1:95" x14ac:dyDescent="0.25">
      <c r="A36" s="21"/>
      <c r="B36" s="27" t="s">
        <v>119</v>
      </c>
      <c r="C36" s="23"/>
      <c r="D36" s="23">
        <f t="shared" ref="D36:I36" si="0">D34-D35</f>
        <v>-0.69999999999999929</v>
      </c>
      <c r="E36" s="23">
        <f t="shared" si="0"/>
        <v>11.31</v>
      </c>
      <c r="F36" s="23">
        <f t="shared" si="0"/>
        <v>-8.2899999999999991</v>
      </c>
      <c r="G36" s="23">
        <f t="shared" si="0"/>
        <v>22.32</v>
      </c>
      <c r="H36" s="23">
        <f t="shared" si="0"/>
        <v>23.889999999999986</v>
      </c>
      <c r="I36" s="23">
        <f t="shared" si="0"/>
        <v>-2.3499999999999091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t="shared" ref="V36:AF36" si="1">V34-V35</f>
        <v>2148.11</v>
      </c>
      <c r="W36" s="23">
        <f t="shared" si="1"/>
        <v>162.65</v>
      </c>
      <c r="X36" s="23">
        <f t="shared" si="1"/>
        <v>150.55000000000001</v>
      </c>
      <c r="Y36" s="23">
        <f t="shared" si="1"/>
        <v>452.68</v>
      </c>
      <c r="Z36" s="23">
        <f t="shared" si="1"/>
        <v>7.27</v>
      </c>
      <c r="AA36" s="23">
        <f t="shared" si="1"/>
        <v>68.95</v>
      </c>
      <c r="AB36" s="23">
        <f t="shared" si="1"/>
        <v>6686.85</v>
      </c>
      <c r="AC36" s="23">
        <f t="shared" si="1"/>
        <v>1083.54</v>
      </c>
      <c r="AD36" s="23">
        <f t="shared" si="1"/>
        <v>11.44</v>
      </c>
      <c r="AE36" s="23">
        <f t="shared" si="1"/>
        <v>-2.0000000000000129E-2</v>
      </c>
      <c r="AF36" s="23">
        <f t="shared" si="1"/>
        <v>-0.22500000000000003</v>
      </c>
      <c r="AG36" s="23"/>
      <c r="AH36" s="23"/>
      <c r="AI36" s="23">
        <f>AI34-AI35</f>
        <v>33.159999999999997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4"/>
      <c r="CD36" s="24"/>
      <c r="CE36" s="20"/>
      <c r="CF36" s="20"/>
      <c r="CG36" s="20"/>
      <c r="CH36" s="20"/>
      <c r="CI36" s="20">
        <f>CI34-CI35</f>
        <v>251.55</v>
      </c>
      <c r="CJ36" s="20"/>
      <c r="CK36" s="20"/>
      <c r="CL36" s="20">
        <f>CL34-CL35</f>
        <v>16307.7</v>
      </c>
      <c r="CM36" s="20"/>
      <c r="CN36" s="20"/>
      <c r="CO36" s="20">
        <f>CO34-CO35</f>
        <v>433.96</v>
      </c>
      <c r="CP36" s="20"/>
      <c r="CQ36" s="20"/>
    </row>
    <row r="37" spans="1:95" ht="31.5" x14ac:dyDescent="0.25">
      <c r="A37" s="21"/>
      <c r="B37" s="27" t="s">
        <v>120</v>
      </c>
      <c r="C37" s="23"/>
      <c r="D37" s="23">
        <v>12</v>
      </c>
      <c r="E37" s="23"/>
      <c r="F37" s="23">
        <v>24</v>
      </c>
      <c r="G37" s="23"/>
      <c r="H37" s="23">
        <v>64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/>
      <c r="CD37" s="24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tabColor theme="7" tint="0.79995117038483843"/>
  </sheetPr>
  <dimension ref="A1:J38"/>
  <sheetViews>
    <sheetView showGridLines="0" workbookViewId="0">
      <selection activeCell="A14" sqref="A14"/>
    </sheetView>
  </sheetViews>
  <sheetFormatPr defaultRowHeight="15" customHeight="1" x14ac:dyDescent="0.25"/>
  <cols>
    <col min="1" max="1" width="12.140625" style="39" customWidth="1"/>
    <col min="2" max="2" width="11.5703125" style="39" customWidth="1"/>
    <col min="3" max="3" width="8" style="39" customWidth="1"/>
    <col min="4" max="4" width="41.57031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 x14ac:dyDescent="0.25">
      <c r="A1" s="39" t="s">
        <v>121</v>
      </c>
      <c r="B1" s="5" t="s">
        <v>122</v>
      </c>
      <c r="C1" s="4"/>
      <c r="D1" s="3"/>
      <c r="E1" s="39" t="s">
        <v>123</v>
      </c>
      <c r="F1" s="40"/>
      <c r="I1" s="39" t="s">
        <v>124</v>
      </c>
      <c r="J1" s="41"/>
    </row>
    <row r="2" spans="1:10" ht="7.5" customHeight="1" thickBot="1" x14ac:dyDescent="0.3"/>
    <row r="3" spans="1:10" ht="15.75" thickBot="1" x14ac:dyDescent="0.3">
      <c r="A3" s="42" t="s">
        <v>125</v>
      </c>
      <c r="B3" s="43" t="s">
        <v>126</v>
      </c>
      <c r="C3" s="43" t="s">
        <v>127</v>
      </c>
      <c r="D3" s="43" t="s">
        <v>128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133</v>
      </c>
      <c r="J3" s="44" t="s">
        <v>134</v>
      </c>
    </row>
    <row r="4" spans="1:10" x14ac:dyDescent="0.25">
      <c r="A4" s="45" t="s">
        <v>96</v>
      </c>
      <c r="B4" s="46" t="s">
        <v>135</v>
      </c>
      <c r="C4" s="47" t="s">
        <v>294</v>
      </c>
      <c r="D4" s="48" t="s">
        <v>281</v>
      </c>
      <c r="E4" s="49">
        <v>160</v>
      </c>
      <c r="F4" s="50"/>
      <c r="G4" s="49">
        <v>197.62987557760002</v>
      </c>
      <c r="H4" s="49">
        <v>5.22</v>
      </c>
      <c r="I4" s="49">
        <v>8.66</v>
      </c>
      <c r="J4" s="51">
        <v>25.35</v>
      </c>
    </row>
    <row r="5" spans="1:10" x14ac:dyDescent="0.25">
      <c r="A5" s="52"/>
      <c r="B5" s="53"/>
      <c r="C5" s="54" t="s">
        <v>122</v>
      </c>
      <c r="D5" s="55" t="s">
        <v>97</v>
      </c>
      <c r="E5" s="56">
        <v>20</v>
      </c>
      <c r="F5" s="57"/>
      <c r="G5" s="56">
        <v>44.780199999999994</v>
      </c>
      <c r="H5" s="56">
        <v>1.32</v>
      </c>
      <c r="I5" s="56">
        <v>0.13</v>
      </c>
      <c r="J5" s="58">
        <v>9.3800000000000008</v>
      </c>
    </row>
    <row r="6" spans="1:10" x14ac:dyDescent="0.25">
      <c r="A6" s="52"/>
      <c r="B6" s="59" t="s">
        <v>137</v>
      </c>
      <c r="C6" s="54" t="s">
        <v>295</v>
      </c>
      <c r="D6" s="55" t="s">
        <v>303</v>
      </c>
      <c r="E6" s="56">
        <v>20</v>
      </c>
      <c r="F6" s="57"/>
      <c r="G6" s="56">
        <v>16.328130527800003</v>
      </c>
      <c r="H6" s="56">
        <v>0.14000000000000001</v>
      </c>
      <c r="I6" s="56">
        <v>1.27</v>
      </c>
      <c r="J6" s="58">
        <v>1.1399999999999999</v>
      </c>
    </row>
    <row r="7" spans="1:10" x14ac:dyDescent="0.25">
      <c r="A7" s="52"/>
      <c r="B7" s="59" t="s">
        <v>139</v>
      </c>
      <c r="C7" s="54" t="s">
        <v>136</v>
      </c>
      <c r="D7" s="55" t="s">
        <v>304</v>
      </c>
      <c r="E7" s="56">
        <v>150</v>
      </c>
      <c r="F7" s="57"/>
      <c r="G7" s="56">
        <v>28.994877073170716</v>
      </c>
      <c r="H7" s="56">
        <v>0.09</v>
      </c>
      <c r="I7" s="56">
        <v>0.02</v>
      </c>
      <c r="J7" s="58">
        <v>7.38</v>
      </c>
    </row>
    <row r="8" spans="1:10" x14ac:dyDescent="0.25">
      <c r="A8" s="52"/>
      <c r="B8" s="59" t="s">
        <v>140</v>
      </c>
      <c r="C8" s="53"/>
      <c r="D8" s="55"/>
      <c r="E8" s="56"/>
      <c r="F8" s="57"/>
      <c r="G8" s="56"/>
      <c r="H8" s="56"/>
      <c r="I8" s="56"/>
      <c r="J8" s="58"/>
    </row>
    <row r="9" spans="1:10" x14ac:dyDescent="0.25">
      <c r="A9" s="52"/>
      <c r="B9" s="53"/>
      <c r="C9" s="53"/>
      <c r="D9" s="55"/>
      <c r="E9" s="56"/>
      <c r="F9" s="57"/>
      <c r="G9" s="56"/>
      <c r="H9" s="56"/>
      <c r="I9" s="56"/>
      <c r="J9" s="58"/>
    </row>
    <row r="10" spans="1:10" ht="15.75" thickBot="1" x14ac:dyDescent="0.3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25">
      <c r="A11" s="45" t="s">
        <v>141</v>
      </c>
      <c r="B11" s="66" t="s">
        <v>140</v>
      </c>
      <c r="C11" s="67"/>
      <c r="D11" s="48"/>
      <c r="E11" s="49"/>
      <c r="F11" s="50"/>
      <c r="G11" s="49"/>
      <c r="H11" s="49"/>
      <c r="I11" s="49"/>
      <c r="J11" s="51"/>
    </row>
    <row r="12" spans="1:10" x14ac:dyDescent="0.25">
      <c r="A12" s="52"/>
      <c r="B12" s="53"/>
      <c r="C12" s="53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25">
      <c r="A14" s="52" t="s">
        <v>105</v>
      </c>
      <c r="B14" s="68" t="s">
        <v>142</v>
      </c>
      <c r="C14" s="69" t="s">
        <v>210</v>
      </c>
      <c r="D14" s="70" t="s">
        <v>202</v>
      </c>
      <c r="E14" s="71">
        <v>150</v>
      </c>
      <c r="F14" s="72"/>
      <c r="G14" s="71">
        <v>90.763354499999991</v>
      </c>
      <c r="H14" s="71">
        <v>2.02</v>
      </c>
      <c r="I14" s="71">
        <v>3.29</v>
      </c>
      <c r="J14" s="73">
        <v>13.71</v>
      </c>
    </row>
    <row r="15" spans="1:10" x14ac:dyDescent="0.25">
      <c r="A15" s="52"/>
      <c r="B15" s="59" t="s">
        <v>143</v>
      </c>
      <c r="C15" s="54" t="s">
        <v>296</v>
      </c>
      <c r="D15" s="55" t="s">
        <v>287</v>
      </c>
      <c r="E15" s="56">
        <v>180</v>
      </c>
      <c r="F15" s="57"/>
      <c r="G15" s="56">
        <v>132.5593575</v>
      </c>
      <c r="H15" s="56">
        <v>3.4</v>
      </c>
      <c r="I15" s="56">
        <v>4.3499999999999996</v>
      </c>
      <c r="J15" s="58">
        <v>21.47</v>
      </c>
    </row>
    <row r="16" spans="1:10" x14ac:dyDescent="0.25">
      <c r="A16" s="52"/>
      <c r="B16" s="59" t="s">
        <v>144</v>
      </c>
      <c r="C16" s="54" t="s">
        <v>229</v>
      </c>
      <c r="D16" s="55" t="s">
        <v>220</v>
      </c>
      <c r="E16" s="56">
        <v>60</v>
      </c>
      <c r="F16" s="57"/>
      <c r="G16" s="56">
        <v>85.306571999999989</v>
      </c>
      <c r="H16" s="56">
        <v>9.8699999999999992</v>
      </c>
      <c r="I16" s="56">
        <v>3.17</v>
      </c>
      <c r="J16" s="58">
        <v>4.25</v>
      </c>
    </row>
    <row r="17" spans="1:10" x14ac:dyDescent="0.25">
      <c r="A17" s="52"/>
      <c r="B17" s="59" t="s">
        <v>146</v>
      </c>
      <c r="C17" s="54" t="s">
        <v>122</v>
      </c>
      <c r="D17" s="55" t="s">
        <v>97</v>
      </c>
      <c r="E17" s="56">
        <v>20</v>
      </c>
      <c r="F17" s="57"/>
      <c r="G17" s="56">
        <v>44.780199999999994</v>
      </c>
      <c r="H17" s="56">
        <v>1.32</v>
      </c>
      <c r="I17" s="56">
        <v>0.13</v>
      </c>
      <c r="J17" s="58">
        <v>9.3800000000000008</v>
      </c>
    </row>
    <row r="18" spans="1:10" x14ac:dyDescent="0.25">
      <c r="A18" s="52"/>
      <c r="B18" s="59" t="s">
        <v>148</v>
      </c>
      <c r="C18" s="54" t="s">
        <v>122</v>
      </c>
      <c r="D18" s="55" t="s">
        <v>106</v>
      </c>
      <c r="E18" s="56">
        <v>30</v>
      </c>
      <c r="F18" s="57"/>
      <c r="G18" s="56">
        <v>58.013999999999996</v>
      </c>
      <c r="H18" s="56">
        <v>1.98</v>
      </c>
      <c r="I18" s="56">
        <v>0.36</v>
      </c>
      <c r="J18" s="58">
        <v>12.51</v>
      </c>
    </row>
    <row r="19" spans="1:10" x14ac:dyDescent="0.25">
      <c r="A19" s="52"/>
      <c r="B19" s="59" t="s">
        <v>150</v>
      </c>
      <c r="C19" s="54" t="s">
        <v>297</v>
      </c>
      <c r="D19" s="55" t="s">
        <v>288</v>
      </c>
      <c r="E19" s="56">
        <v>150</v>
      </c>
      <c r="F19" s="57"/>
      <c r="G19" s="56">
        <v>46.031970000000001</v>
      </c>
      <c r="H19" s="56">
        <v>0.26</v>
      </c>
      <c r="I19" s="56">
        <v>0.26</v>
      </c>
      <c r="J19" s="58">
        <v>11.29</v>
      </c>
    </row>
    <row r="20" spans="1:10" ht="30" x14ac:dyDescent="0.25">
      <c r="A20" s="52"/>
      <c r="B20" s="59" t="s">
        <v>152</v>
      </c>
      <c r="C20" s="54" t="s">
        <v>298</v>
      </c>
      <c r="D20" s="55" t="s">
        <v>289</v>
      </c>
      <c r="E20" s="56">
        <v>30</v>
      </c>
      <c r="F20" s="57"/>
      <c r="G20" s="56">
        <v>27.807548999999998</v>
      </c>
      <c r="H20" s="56">
        <v>0.46</v>
      </c>
      <c r="I20" s="56">
        <v>1.79</v>
      </c>
      <c r="J20" s="58">
        <v>2.8</v>
      </c>
    </row>
    <row r="21" spans="1:10" x14ac:dyDescent="0.25">
      <c r="A21" s="52"/>
      <c r="B21" s="74"/>
      <c r="C21" s="74"/>
      <c r="D21" s="75"/>
      <c r="E21" s="76"/>
      <c r="F21" s="77"/>
      <c r="G21" s="76"/>
      <c r="H21" s="76"/>
      <c r="I21" s="76"/>
      <c r="J21" s="78"/>
    </row>
    <row r="22" spans="1:10" ht="15.75" thickBot="1" x14ac:dyDescent="0.3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ht="30" x14ac:dyDescent="0.25">
      <c r="A23" s="45" t="s">
        <v>113</v>
      </c>
      <c r="B23" s="66" t="s">
        <v>154</v>
      </c>
      <c r="C23" s="47" t="s">
        <v>300</v>
      </c>
      <c r="D23" s="48" t="s">
        <v>305</v>
      </c>
      <c r="E23" s="49">
        <v>150</v>
      </c>
      <c r="F23" s="50"/>
      <c r="G23" s="49">
        <v>119.28306600000001</v>
      </c>
      <c r="H23" s="49">
        <v>2.42</v>
      </c>
      <c r="I23" s="49">
        <v>3.17</v>
      </c>
      <c r="J23" s="51">
        <v>20.48</v>
      </c>
    </row>
    <row r="24" spans="1:10" x14ac:dyDescent="0.25">
      <c r="A24" s="52"/>
      <c r="B24" s="79" t="s">
        <v>148</v>
      </c>
      <c r="C24" s="54" t="s">
        <v>122</v>
      </c>
      <c r="D24" s="55" t="s">
        <v>97</v>
      </c>
      <c r="E24" s="56">
        <v>20</v>
      </c>
      <c r="F24" s="57"/>
      <c r="G24" s="56">
        <v>44.780199999999994</v>
      </c>
      <c r="H24" s="56">
        <v>1.32</v>
      </c>
      <c r="I24" s="56">
        <v>0.13</v>
      </c>
      <c r="J24" s="58">
        <v>9.3800000000000008</v>
      </c>
    </row>
    <row r="25" spans="1:10" x14ac:dyDescent="0.25">
      <c r="A25" s="52"/>
      <c r="B25" s="74"/>
      <c r="C25" s="80" t="s">
        <v>155</v>
      </c>
      <c r="D25" s="75" t="s">
        <v>114</v>
      </c>
      <c r="E25" s="76">
        <v>150</v>
      </c>
      <c r="F25" s="77"/>
      <c r="G25" s="76">
        <v>14.414604000000001</v>
      </c>
      <c r="H25" s="76">
        <v>0.06</v>
      </c>
      <c r="I25" s="76">
        <v>0.01</v>
      </c>
      <c r="J25" s="78">
        <v>3.71</v>
      </c>
    </row>
    <row r="26" spans="1:10" ht="15.75" thickBot="1" x14ac:dyDescent="0.3">
      <c r="A26" s="60"/>
      <c r="B26" s="61"/>
      <c r="C26" s="86" t="s">
        <v>299</v>
      </c>
      <c r="D26" s="62" t="s">
        <v>100</v>
      </c>
      <c r="E26" s="63">
        <v>20</v>
      </c>
      <c r="F26" s="64"/>
      <c r="G26" s="63">
        <v>55.575999999999993</v>
      </c>
      <c r="H26" s="63">
        <v>0.1</v>
      </c>
      <c r="I26" s="63">
        <v>0</v>
      </c>
      <c r="J26" s="65">
        <v>14.52</v>
      </c>
    </row>
    <row r="27" spans="1:10" x14ac:dyDescent="0.25">
      <c r="A27" s="52" t="s">
        <v>157</v>
      </c>
      <c r="B27" s="46" t="s">
        <v>135</v>
      </c>
      <c r="C27" s="81"/>
      <c r="D27" s="70"/>
      <c r="E27" s="71"/>
      <c r="F27" s="72"/>
      <c r="G27" s="71"/>
      <c r="H27" s="71"/>
      <c r="I27" s="71"/>
      <c r="J27" s="73"/>
    </row>
    <row r="28" spans="1:10" x14ac:dyDescent="0.25">
      <c r="A28" s="52"/>
      <c r="B28" s="59" t="s">
        <v>146</v>
      </c>
      <c r="C28" s="53"/>
      <c r="D28" s="55"/>
      <c r="E28" s="56"/>
      <c r="F28" s="57"/>
      <c r="G28" s="56"/>
      <c r="H28" s="56"/>
      <c r="I28" s="56"/>
      <c r="J28" s="58"/>
    </row>
    <row r="29" spans="1:10" x14ac:dyDescent="0.25">
      <c r="A29" s="52"/>
      <c r="B29" s="59" t="s">
        <v>148</v>
      </c>
      <c r="C29" s="53"/>
      <c r="D29" s="55"/>
      <c r="E29" s="56"/>
      <c r="F29" s="57"/>
      <c r="G29" s="56"/>
      <c r="H29" s="56"/>
      <c r="I29" s="56"/>
      <c r="J29" s="58"/>
    </row>
    <row r="30" spans="1:10" x14ac:dyDescent="0.25">
      <c r="A30" s="52"/>
      <c r="B30" s="59" t="s">
        <v>139</v>
      </c>
      <c r="C30" s="53"/>
      <c r="D30" s="55"/>
      <c r="E30" s="56"/>
      <c r="F30" s="57"/>
      <c r="G30" s="56"/>
      <c r="H30" s="56"/>
      <c r="I30" s="56"/>
      <c r="J30" s="58"/>
    </row>
    <row r="31" spans="1:10" x14ac:dyDescent="0.25">
      <c r="A31" s="52"/>
      <c r="B31" s="74"/>
      <c r="C31" s="74"/>
      <c r="D31" s="75"/>
      <c r="E31" s="76"/>
      <c r="F31" s="77"/>
      <c r="G31" s="76"/>
      <c r="H31" s="76"/>
      <c r="I31" s="76"/>
      <c r="J31" s="78"/>
    </row>
    <row r="32" spans="1:10" ht="15.75" thickBot="1" x14ac:dyDescent="0.3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25">
      <c r="A33" s="45" t="s">
        <v>158</v>
      </c>
      <c r="B33" s="66" t="s">
        <v>159</v>
      </c>
      <c r="C33" s="67"/>
      <c r="D33" s="48"/>
      <c r="E33" s="49"/>
      <c r="F33" s="50"/>
      <c r="G33" s="49"/>
      <c r="H33" s="49"/>
      <c r="I33" s="49"/>
      <c r="J33" s="51"/>
    </row>
    <row r="34" spans="1:10" x14ac:dyDescent="0.25">
      <c r="A34" s="52"/>
      <c r="B34" s="79" t="s">
        <v>154</v>
      </c>
      <c r="C34" s="81"/>
      <c r="D34" s="70"/>
      <c r="E34" s="71"/>
      <c r="F34" s="72"/>
      <c r="G34" s="71"/>
      <c r="H34" s="71"/>
      <c r="I34" s="71"/>
      <c r="J34" s="73"/>
    </row>
    <row r="35" spans="1:10" x14ac:dyDescent="0.25">
      <c r="A35" s="52"/>
      <c r="B35" s="79" t="s">
        <v>148</v>
      </c>
      <c r="C35" s="53"/>
      <c r="D35" s="55"/>
      <c r="E35" s="56"/>
      <c r="F35" s="57"/>
      <c r="G35" s="56"/>
      <c r="H35" s="56"/>
      <c r="I35" s="56"/>
      <c r="J35" s="58"/>
    </row>
    <row r="36" spans="1:10" x14ac:dyDescent="0.25">
      <c r="A36" s="52"/>
      <c r="B36" s="82" t="s">
        <v>140</v>
      </c>
      <c r="C36" s="74"/>
      <c r="D36" s="75"/>
      <c r="E36" s="76"/>
      <c r="F36" s="77"/>
      <c r="G36" s="76"/>
      <c r="H36" s="76"/>
      <c r="I36" s="76"/>
      <c r="J36" s="78"/>
    </row>
    <row r="37" spans="1:10" x14ac:dyDescent="0.25">
      <c r="A37" s="52"/>
      <c r="B37" s="74"/>
      <c r="C37" s="74"/>
      <c r="D37" s="75"/>
      <c r="E37" s="76"/>
      <c r="F37" s="77"/>
      <c r="G37" s="76"/>
      <c r="H37" s="76"/>
      <c r="I37" s="76"/>
      <c r="J37" s="78"/>
    </row>
    <row r="38" spans="1:10" ht="15.75" thickBot="1" x14ac:dyDescent="0.3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B6"/>
  <sheetViews>
    <sheetView workbookViewId="0">
      <selection activeCell="B1" sqref="B1"/>
    </sheetView>
  </sheetViews>
  <sheetFormatPr defaultRowHeight="12.75" customHeight="1" x14ac:dyDescent="0.2"/>
  <cols>
    <col min="1" max="1" width="25.28515625" style="83" customWidth="1"/>
    <col min="2" max="2" width="19.28515625" style="83" customWidth="1"/>
    <col min="3" max="3" width="9.140625" style="83" customWidth="1"/>
    <col min="4" max="16384" width="9.140625" style="83"/>
  </cols>
  <sheetData>
    <row r="1" spans="1:2" ht="12.75" customHeight="1" x14ac:dyDescent="0.2">
      <c r="A1" s="83" t="s">
        <v>160</v>
      </c>
      <c r="B1" s="84">
        <v>45175.355497685188</v>
      </c>
    </row>
    <row r="2" spans="1:2" ht="12.75" customHeight="1" x14ac:dyDescent="0.2">
      <c r="A2" s="83" t="s">
        <v>161</v>
      </c>
      <c r="B2" s="84">
        <v>45176.626909722225</v>
      </c>
    </row>
    <row r="3" spans="1:2" ht="12.75" customHeight="1" x14ac:dyDescent="0.2">
      <c r="A3" s="83" t="s">
        <v>162</v>
      </c>
      <c r="B3" s="83" t="s">
        <v>163</v>
      </c>
    </row>
    <row r="4" spans="1:2" ht="12.75" customHeight="1" x14ac:dyDescent="0.2">
      <c r="A4" s="83" t="s">
        <v>164</v>
      </c>
      <c r="B4" s="83" t="s">
        <v>165</v>
      </c>
    </row>
    <row r="5" spans="1:2" ht="12.75" customHeight="1" x14ac:dyDescent="0.2">
      <c r="B5" s="83">
        <v>1</v>
      </c>
    </row>
    <row r="6" spans="1:2" ht="12.75" customHeight="1" x14ac:dyDescent="0.2">
      <c r="B6" s="85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123</vt:i4>
      </vt:variant>
      <vt:variant>
        <vt:lpstr>Именованные диапазоны</vt:lpstr>
      </vt:variant>
      <vt:variant>
        <vt:i4>1107</vt:i4>
      </vt:variant>
    </vt:vector>
  </HeadingPairs>
  <TitlesOfParts>
    <vt:vector size="1230" baseType="lpstr">
      <vt:lpstr>31.08.2023</vt:lpstr>
      <vt:lpstr>1</vt:lpstr>
      <vt:lpstr>Dop</vt:lpstr>
      <vt:lpstr>28.08.2023</vt:lpstr>
      <vt:lpstr>1 (2)</vt:lpstr>
      <vt:lpstr>Dop (2)</vt:lpstr>
      <vt:lpstr>28.08.2023 (2)</vt:lpstr>
      <vt:lpstr>1 (3)</vt:lpstr>
      <vt:lpstr>Dop (3)</vt:lpstr>
      <vt:lpstr>28.08.2023 (3)</vt:lpstr>
      <vt:lpstr>1 (4)</vt:lpstr>
      <vt:lpstr>Dop (4)</vt:lpstr>
      <vt:lpstr>28.08.2023 (4)</vt:lpstr>
      <vt:lpstr>1 (5)</vt:lpstr>
      <vt:lpstr>Dop (5)</vt:lpstr>
      <vt:lpstr>29.08.2023</vt:lpstr>
      <vt:lpstr>1 (6)</vt:lpstr>
      <vt:lpstr>Dop (6)</vt:lpstr>
      <vt:lpstr>29.08.2023 (2)</vt:lpstr>
      <vt:lpstr>1 (7)</vt:lpstr>
      <vt:lpstr>Dop (7)</vt:lpstr>
      <vt:lpstr>29.08.2023 (3)</vt:lpstr>
      <vt:lpstr>1 (8)</vt:lpstr>
      <vt:lpstr>Dop (8)</vt:lpstr>
      <vt:lpstr>29.08.2023 (4)</vt:lpstr>
      <vt:lpstr>1 (9)</vt:lpstr>
      <vt:lpstr>Dop (9)</vt:lpstr>
      <vt:lpstr>30.08.2023</vt:lpstr>
      <vt:lpstr>1 (10)</vt:lpstr>
      <vt:lpstr>Dop (10)</vt:lpstr>
      <vt:lpstr>30.08.2023 (2)</vt:lpstr>
      <vt:lpstr>1 (11)</vt:lpstr>
      <vt:lpstr>Dop (11)</vt:lpstr>
      <vt:lpstr>30.08.2023 (3)</vt:lpstr>
      <vt:lpstr>1 (12)</vt:lpstr>
      <vt:lpstr>Dop (12)</vt:lpstr>
      <vt:lpstr>30.08.2023 (4)</vt:lpstr>
      <vt:lpstr>1 (13)</vt:lpstr>
      <vt:lpstr>Dop (13)</vt:lpstr>
      <vt:lpstr>31.08.2023 (2)</vt:lpstr>
      <vt:lpstr>1 (14)</vt:lpstr>
      <vt:lpstr>Dop (14)</vt:lpstr>
      <vt:lpstr>31.08.2023 (3)</vt:lpstr>
      <vt:lpstr>1 (15)</vt:lpstr>
      <vt:lpstr>Dop (15)</vt:lpstr>
      <vt:lpstr>31.08.2023 (4)</vt:lpstr>
      <vt:lpstr>1 (16)</vt:lpstr>
      <vt:lpstr>Dop (16)</vt:lpstr>
      <vt:lpstr>31.08.2023 (5)</vt:lpstr>
      <vt:lpstr>1 (17)</vt:lpstr>
      <vt:lpstr>Dop (17)</vt:lpstr>
      <vt:lpstr>01.09.2023</vt:lpstr>
      <vt:lpstr>1 (18)</vt:lpstr>
      <vt:lpstr>Dop (18)</vt:lpstr>
      <vt:lpstr>01.09.2023 (2)</vt:lpstr>
      <vt:lpstr>1 (19)</vt:lpstr>
      <vt:lpstr>Dop (19)</vt:lpstr>
      <vt:lpstr>01.09.2023 (3)</vt:lpstr>
      <vt:lpstr>1 (20)</vt:lpstr>
      <vt:lpstr>Dop (20)</vt:lpstr>
      <vt:lpstr>01.09.2023 (4)</vt:lpstr>
      <vt:lpstr>1 (21)</vt:lpstr>
      <vt:lpstr>Dop (21)</vt:lpstr>
      <vt:lpstr>04.09.2023</vt:lpstr>
      <vt:lpstr>1 (22)</vt:lpstr>
      <vt:lpstr>Dop (22)</vt:lpstr>
      <vt:lpstr>04.09.2023 (2)</vt:lpstr>
      <vt:lpstr>1 (23)</vt:lpstr>
      <vt:lpstr>Dop (23)</vt:lpstr>
      <vt:lpstr>04.09.2023 (3)</vt:lpstr>
      <vt:lpstr>1 (24)</vt:lpstr>
      <vt:lpstr>Dop (24)</vt:lpstr>
      <vt:lpstr>04.09.2023 (4)</vt:lpstr>
      <vt:lpstr>1 (25)</vt:lpstr>
      <vt:lpstr>Dop (25)</vt:lpstr>
      <vt:lpstr>05.09.2023</vt:lpstr>
      <vt:lpstr>1 (26)</vt:lpstr>
      <vt:lpstr>Dop (26)</vt:lpstr>
      <vt:lpstr>05.09.2023 (2)</vt:lpstr>
      <vt:lpstr>1 (27)</vt:lpstr>
      <vt:lpstr>Dop (27)</vt:lpstr>
      <vt:lpstr>05.09.2023 (3)</vt:lpstr>
      <vt:lpstr>1 (28)</vt:lpstr>
      <vt:lpstr>Dop (28)</vt:lpstr>
      <vt:lpstr>05.09.2023 (4)</vt:lpstr>
      <vt:lpstr>1 (29)</vt:lpstr>
      <vt:lpstr>Dop (29)</vt:lpstr>
      <vt:lpstr>06.09.2023</vt:lpstr>
      <vt:lpstr>1 (30)</vt:lpstr>
      <vt:lpstr>Dop (30)</vt:lpstr>
      <vt:lpstr>06.09.2023 (2)</vt:lpstr>
      <vt:lpstr>1 (31)</vt:lpstr>
      <vt:lpstr>Dop (31)</vt:lpstr>
      <vt:lpstr>06.09.2023 (3)</vt:lpstr>
      <vt:lpstr>1 (32)</vt:lpstr>
      <vt:lpstr>Dop (32)</vt:lpstr>
      <vt:lpstr>06.09.2023 (4)</vt:lpstr>
      <vt:lpstr>1 (33)</vt:lpstr>
      <vt:lpstr>Dop (33)</vt:lpstr>
      <vt:lpstr>07.09.2023</vt:lpstr>
      <vt:lpstr>1 (34)</vt:lpstr>
      <vt:lpstr>Dop (34)</vt:lpstr>
      <vt:lpstr>07.09.2023 (2)</vt:lpstr>
      <vt:lpstr>1 (35)</vt:lpstr>
      <vt:lpstr>Dop (35)</vt:lpstr>
      <vt:lpstr>07.09.2023 (3)</vt:lpstr>
      <vt:lpstr>1 (36)</vt:lpstr>
      <vt:lpstr>Dop (36)</vt:lpstr>
      <vt:lpstr>07.09.2023 (4)</vt:lpstr>
      <vt:lpstr>1 (37)</vt:lpstr>
      <vt:lpstr>Dop (37)</vt:lpstr>
      <vt:lpstr>08.09.2023</vt:lpstr>
      <vt:lpstr>1 (38)</vt:lpstr>
      <vt:lpstr>Dop (38)</vt:lpstr>
      <vt:lpstr>08.09.2023 (2)</vt:lpstr>
      <vt:lpstr>1 (39)</vt:lpstr>
      <vt:lpstr>Dop (39)</vt:lpstr>
      <vt:lpstr>08.09.2023 (3)</vt:lpstr>
      <vt:lpstr>1 (40)</vt:lpstr>
      <vt:lpstr>Dop (40)</vt:lpstr>
      <vt:lpstr>08.09.2023 (4)</vt:lpstr>
      <vt:lpstr>1 (41)</vt:lpstr>
      <vt:lpstr>Dop (41)</vt:lpstr>
      <vt:lpstr>'1 (10)'!Бел_кол</vt:lpstr>
      <vt:lpstr>'1 (11)'!Бел_кол</vt:lpstr>
      <vt:lpstr>'1 (12)'!Бел_кол</vt:lpstr>
      <vt:lpstr>'1 (13)'!Бел_кол</vt:lpstr>
      <vt:lpstr>'1 (14)'!Бел_кол</vt:lpstr>
      <vt:lpstr>'1 (15)'!Бел_кол</vt:lpstr>
      <vt:lpstr>'1 (16)'!Бел_кол</vt:lpstr>
      <vt:lpstr>'1 (17)'!Бел_кол</vt:lpstr>
      <vt:lpstr>'1 (18)'!Бел_кол</vt:lpstr>
      <vt:lpstr>'1 (19)'!Бел_кол</vt:lpstr>
      <vt:lpstr>'1 (2)'!Бел_кол</vt:lpstr>
      <vt:lpstr>'1 (20)'!Бел_кол</vt:lpstr>
      <vt:lpstr>'1 (21)'!Бел_кол</vt:lpstr>
      <vt:lpstr>'1 (22)'!Бел_кол</vt:lpstr>
      <vt:lpstr>'1 (23)'!Бел_кол</vt:lpstr>
      <vt:lpstr>'1 (24)'!Бел_кол</vt:lpstr>
      <vt:lpstr>'1 (25)'!Бел_кол</vt:lpstr>
      <vt:lpstr>'1 (26)'!Бел_кол</vt:lpstr>
      <vt:lpstr>'1 (27)'!Бел_кол</vt:lpstr>
      <vt:lpstr>'1 (28)'!Бел_кол</vt:lpstr>
      <vt:lpstr>'1 (29)'!Бел_кол</vt:lpstr>
      <vt:lpstr>'1 (3)'!Бел_кол</vt:lpstr>
      <vt:lpstr>'1 (30)'!Бел_кол</vt:lpstr>
      <vt:lpstr>'1 (31)'!Бел_кол</vt:lpstr>
      <vt:lpstr>'1 (32)'!Бел_кол</vt:lpstr>
      <vt:lpstr>'1 (33)'!Бел_кол</vt:lpstr>
      <vt:lpstr>'1 (34)'!Бел_кол</vt:lpstr>
      <vt:lpstr>'1 (35)'!Бел_кол</vt:lpstr>
      <vt:lpstr>'1 (36)'!Бел_кол</vt:lpstr>
      <vt:lpstr>'1 (37)'!Бел_кол</vt:lpstr>
      <vt:lpstr>'1 (38)'!Бел_кол</vt:lpstr>
      <vt:lpstr>'1 (39)'!Бел_кол</vt:lpstr>
      <vt:lpstr>'1 (4)'!Бел_кол</vt:lpstr>
      <vt:lpstr>'1 (40)'!Бел_кол</vt:lpstr>
      <vt:lpstr>'1 (41)'!Бел_кол</vt:lpstr>
      <vt:lpstr>'1 (5)'!Бел_кол</vt:lpstr>
      <vt:lpstr>'1 (6)'!Бел_кол</vt:lpstr>
      <vt:lpstr>'1 (7)'!Бел_кол</vt:lpstr>
      <vt:lpstr>'1 (8)'!Бел_кол</vt:lpstr>
      <vt:lpstr>'1 (9)'!Бел_кол</vt:lpstr>
      <vt:lpstr>Бел_кол</vt:lpstr>
      <vt:lpstr>'1 (10)'!Бл_кол</vt:lpstr>
      <vt:lpstr>'1 (11)'!Бл_кол</vt:lpstr>
      <vt:lpstr>'1 (12)'!Бл_кол</vt:lpstr>
      <vt:lpstr>'1 (13)'!Бл_кол</vt:lpstr>
      <vt:lpstr>'1 (14)'!Бл_кол</vt:lpstr>
      <vt:lpstr>'1 (15)'!Бл_кол</vt:lpstr>
      <vt:lpstr>'1 (16)'!Бл_кол</vt:lpstr>
      <vt:lpstr>'1 (17)'!Бл_кол</vt:lpstr>
      <vt:lpstr>'1 (18)'!Бл_кол</vt:lpstr>
      <vt:lpstr>'1 (19)'!Бл_кол</vt:lpstr>
      <vt:lpstr>'1 (2)'!Бл_кол</vt:lpstr>
      <vt:lpstr>'1 (20)'!Бл_кол</vt:lpstr>
      <vt:lpstr>'1 (21)'!Бл_кол</vt:lpstr>
      <vt:lpstr>'1 (22)'!Бл_кол</vt:lpstr>
      <vt:lpstr>'1 (23)'!Бл_кол</vt:lpstr>
      <vt:lpstr>'1 (24)'!Бл_кол</vt:lpstr>
      <vt:lpstr>'1 (25)'!Бл_кол</vt:lpstr>
      <vt:lpstr>'1 (26)'!Бл_кол</vt:lpstr>
      <vt:lpstr>'1 (27)'!Бл_кол</vt:lpstr>
      <vt:lpstr>'1 (28)'!Бл_кол</vt:lpstr>
      <vt:lpstr>'1 (29)'!Бл_кол</vt:lpstr>
      <vt:lpstr>'1 (3)'!Бл_кол</vt:lpstr>
      <vt:lpstr>'1 (30)'!Бл_кол</vt:lpstr>
      <vt:lpstr>'1 (31)'!Бл_кол</vt:lpstr>
      <vt:lpstr>'1 (32)'!Бл_кол</vt:lpstr>
      <vt:lpstr>'1 (33)'!Бл_кол</vt:lpstr>
      <vt:lpstr>'1 (34)'!Бл_кол</vt:lpstr>
      <vt:lpstr>'1 (35)'!Бл_кол</vt:lpstr>
      <vt:lpstr>'1 (36)'!Бл_кол</vt:lpstr>
      <vt:lpstr>'1 (37)'!Бл_кол</vt:lpstr>
      <vt:lpstr>'1 (38)'!Бл_кол</vt:lpstr>
      <vt:lpstr>'1 (39)'!Бл_кол</vt:lpstr>
      <vt:lpstr>'1 (4)'!Бл_кол</vt:lpstr>
      <vt:lpstr>'1 (40)'!Бл_кол</vt:lpstr>
      <vt:lpstr>'1 (41)'!Бл_кол</vt:lpstr>
      <vt:lpstr>'1 (5)'!Бл_кол</vt:lpstr>
      <vt:lpstr>'1 (6)'!Бл_кол</vt:lpstr>
      <vt:lpstr>'1 (7)'!Бл_кол</vt:lpstr>
      <vt:lpstr>'1 (8)'!Бл_кол</vt:lpstr>
      <vt:lpstr>'1 (9)'!Бл_кол</vt:lpstr>
      <vt:lpstr>Бл_кол</vt:lpstr>
      <vt:lpstr>'1 (10)'!В_1</vt:lpstr>
      <vt:lpstr>'1 (11)'!В_1</vt:lpstr>
      <vt:lpstr>'1 (12)'!В_1</vt:lpstr>
      <vt:lpstr>'1 (13)'!В_1</vt:lpstr>
      <vt:lpstr>'1 (14)'!В_1</vt:lpstr>
      <vt:lpstr>'1 (15)'!В_1</vt:lpstr>
      <vt:lpstr>'1 (16)'!В_1</vt:lpstr>
      <vt:lpstr>'1 (17)'!В_1</vt:lpstr>
      <vt:lpstr>'1 (18)'!В_1</vt:lpstr>
      <vt:lpstr>'1 (19)'!В_1</vt:lpstr>
      <vt:lpstr>'1 (2)'!В_1</vt:lpstr>
      <vt:lpstr>'1 (20)'!В_1</vt:lpstr>
      <vt:lpstr>'1 (21)'!В_1</vt:lpstr>
      <vt:lpstr>'1 (22)'!В_1</vt:lpstr>
      <vt:lpstr>'1 (23)'!В_1</vt:lpstr>
      <vt:lpstr>'1 (24)'!В_1</vt:lpstr>
      <vt:lpstr>'1 (25)'!В_1</vt:lpstr>
      <vt:lpstr>'1 (26)'!В_1</vt:lpstr>
      <vt:lpstr>'1 (27)'!В_1</vt:lpstr>
      <vt:lpstr>'1 (28)'!В_1</vt:lpstr>
      <vt:lpstr>'1 (29)'!В_1</vt:lpstr>
      <vt:lpstr>'1 (3)'!В_1</vt:lpstr>
      <vt:lpstr>'1 (30)'!В_1</vt:lpstr>
      <vt:lpstr>'1 (31)'!В_1</vt:lpstr>
      <vt:lpstr>'1 (32)'!В_1</vt:lpstr>
      <vt:lpstr>'1 (33)'!В_1</vt:lpstr>
      <vt:lpstr>'1 (34)'!В_1</vt:lpstr>
      <vt:lpstr>'1 (35)'!В_1</vt:lpstr>
      <vt:lpstr>'1 (36)'!В_1</vt:lpstr>
      <vt:lpstr>'1 (37)'!В_1</vt:lpstr>
      <vt:lpstr>'1 (38)'!В_1</vt:lpstr>
      <vt:lpstr>'1 (39)'!В_1</vt:lpstr>
      <vt:lpstr>'1 (4)'!В_1</vt:lpstr>
      <vt:lpstr>'1 (40)'!В_1</vt:lpstr>
      <vt:lpstr>'1 (41)'!В_1</vt:lpstr>
      <vt:lpstr>'1 (5)'!В_1</vt:lpstr>
      <vt:lpstr>'1 (6)'!В_1</vt:lpstr>
      <vt:lpstr>'1 (7)'!В_1</vt:lpstr>
      <vt:lpstr>'1 (8)'!В_1</vt:lpstr>
      <vt:lpstr>'1 (9)'!В_1</vt:lpstr>
      <vt:lpstr>В_1</vt:lpstr>
      <vt:lpstr>'1 (10)'!В_К</vt:lpstr>
      <vt:lpstr>'1 (11)'!В_К</vt:lpstr>
      <vt:lpstr>'1 (12)'!В_К</vt:lpstr>
      <vt:lpstr>'1 (13)'!В_К</vt:lpstr>
      <vt:lpstr>'1 (14)'!В_К</vt:lpstr>
      <vt:lpstr>'1 (15)'!В_К</vt:lpstr>
      <vt:lpstr>'1 (16)'!В_К</vt:lpstr>
      <vt:lpstr>'1 (17)'!В_К</vt:lpstr>
      <vt:lpstr>'1 (18)'!В_К</vt:lpstr>
      <vt:lpstr>'1 (19)'!В_К</vt:lpstr>
      <vt:lpstr>'1 (2)'!В_К</vt:lpstr>
      <vt:lpstr>'1 (20)'!В_К</vt:lpstr>
      <vt:lpstr>'1 (21)'!В_К</vt:lpstr>
      <vt:lpstr>'1 (22)'!В_К</vt:lpstr>
      <vt:lpstr>'1 (23)'!В_К</vt:lpstr>
      <vt:lpstr>'1 (24)'!В_К</vt:lpstr>
      <vt:lpstr>'1 (25)'!В_К</vt:lpstr>
      <vt:lpstr>'1 (26)'!В_К</vt:lpstr>
      <vt:lpstr>'1 (27)'!В_К</vt:lpstr>
      <vt:lpstr>'1 (28)'!В_К</vt:lpstr>
      <vt:lpstr>'1 (29)'!В_К</vt:lpstr>
      <vt:lpstr>'1 (3)'!В_К</vt:lpstr>
      <vt:lpstr>'1 (30)'!В_К</vt:lpstr>
      <vt:lpstr>'1 (31)'!В_К</vt:lpstr>
      <vt:lpstr>'1 (32)'!В_К</vt:lpstr>
      <vt:lpstr>'1 (33)'!В_К</vt:lpstr>
      <vt:lpstr>'1 (34)'!В_К</vt:lpstr>
      <vt:lpstr>'1 (35)'!В_К</vt:lpstr>
      <vt:lpstr>'1 (36)'!В_К</vt:lpstr>
      <vt:lpstr>'1 (37)'!В_К</vt:lpstr>
      <vt:lpstr>'1 (38)'!В_К</vt:lpstr>
      <vt:lpstr>'1 (39)'!В_К</vt:lpstr>
      <vt:lpstr>'1 (4)'!В_К</vt:lpstr>
      <vt:lpstr>'1 (40)'!В_К</vt:lpstr>
      <vt:lpstr>'1 (41)'!В_К</vt:lpstr>
      <vt:lpstr>'1 (5)'!В_К</vt:lpstr>
      <vt:lpstr>'1 (6)'!В_К</vt:lpstr>
      <vt:lpstr>'1 (7)'!В_К</vt:lpstr>
      <vt:lpstr>'1 (8)'!В_К</vt:lpstr>
      <vt:lpstr>'1 (9)'!В_К</vt:lpstr>
      <vt:lpstr>В_К</vt:lpstr>
      <vt:lpstr>'1 (10)'!Втор_имя</vt:lpstr>
      <vt:lpstr>'1 (11)'!Втор_имя</vt:lpstr>
      <vt:lpstr>'1 (12)'!Втор_имя</vt:lpstr>
      <vt:lpstr>'1 (13)'!Втор_имя</vt:lpstr>
      <vt:lpstr>'1 (14)'!Втор_имя</vt:lpstr>
      <vt:lpstr>'1 (15)'!Втор_имя</vt:lpstr>
      <vt:lpstr>'1 (16)'!Втор_имя</vt:lpstr>
      <vt:lpstr>'1 (17)'!Втор_имя</vt:lpstr>
      <vt:lpstr>'1 (18)'!Втор_имя</vt:lpstr>
      <vt:lpstr>'1 (19)'!Втор_имя</vt:lpstr>
      <vt:lpstr>'1 (2)'!Втор_имя</vt:lpstr>
      <vt:lpstr>'1 (20)'!Втор_имя</vt:lpstr>
      <vt:lpstr>'1 (21)'!Втор_имя</vt:lpstr>
      <vt:lpstr>'1 (22)'!Втор_имя</vt:lpstr>
      <vt:lpstr>'1 (23)'!Втор_имя</vt:lpstr>
      <vt:lpstr>'1 (24)'!Втор_имя</vt:lpstr>
      <vt:lpstr>'1 (25)'!Втор_имя</vt:lpstr>
      <vt:lpstr>'1 (26)'!Втор_имя</vt:lpstr>
      <vt:lpstr>'1 (27)'!Втор_имя</vt:lpstr>
      <vt:lpstr>'1 (28)'!Втор_имя</vt:lpstr>
      <vt:lpstr>'1 (29)'!Втор_имя</vt:lpstr>
      <vt:lpstr>'1 (3)'!Втор_имя</vt:lpstr>
      <vt:lpstr>'1 (30)'!Втор_имя</vt:lpstr>
      <vt:lpstr>'1 (31)'!Втор_имя</vt:lpstr>
      <vt:lpstr>'1 (32)'!Втор_имя</vt:lpstr>
      <vt:lpstr>'1 (33)'!Втор_имя</vt:lpstr>
      <vt:lpstr>'1 (34)'!Втор_имя</vt:lpstr>
      <vt:lpstr>'1 (35)'!Втор_имя</vt:lpstr>
      <vt:lpstr>'1 (36)'!Втор_имя</vt:lpstr>
      <vt:lpstr>'1 (37)'!Втор_имя</vt:lpstr>
      <vt:lpstr>'1 (38)'!Втор_имя</vt:lpstr>
      <vt:lpstr>'1 (39)'!Втор_имя</vt:lpstr>
      <vt:lpstr>'1 (4)'!Втор_имя</vt:lpstr>
      <vt:lpstr>'1 (40)'!Втор_имя</vt:lpstr>
      <vt:lpstr>'1 (41)'!Втор_имя</vt:lpstr>
      <vt:lpstr>'1 (5)'!Втор_имя</vt:lpstr>
      <vt:lpstr>'1 (6)'!Втор_имя</vt:lpstr>
      <vt:lpstr>'1 (7)'!Втор_имя</vt:lpstr>
      <vt:lpstr>'1 (8)'!Втор_имя</vt:lpstr>
      <vt:lpstr>'1 (9)'!Втор_имя</vt:lpstr>
      <vt:lpstr>Втор_имя</vt:lpstr>
      <vt:lpstr>'1 (10)'!Выход_кол</vt:lpstr>
      <vt:lpstr>'1 (11)'!Выход_кол</vt:lpstr>
      <vt:lpstr>'1 (12)'!Выход_кол</vt:lpstr>
      <vt:lpstr>'1 (13)'!Выход_кол</vt:lpstr>
      <vt:lpstr>'1 (14)'!Выход_кол</vt:lpstr>
      <vt:lpstr>'1 (15)'!Выход_кол</vt:lpstr>
      <vt:lpstr>'1 (16)'!Выход_кол</vt:lpstr>
      <vt:lpstr>'1 (17)'!Выход_кол</vt:lpstr>
      <vt:lpstr>'1 (18)'!Выход_кол</vt:lpstr>
      <vt:lpstr>'1 (19)'!Выход_кол</vt:lpstr>
      <vt:lpstr>'1 (2)'!Выход_кол</vt:lpstr>
      <vt:lpstr>'1 (20)'!Выход_кол</vt:lpstr>
      <vt:lpstr>'1 (21)'!Выход_кол</vt:lpstr>
      <vt:lpstr>'1 (22)'!Выход_кол</vt:lpstr>
      <vt:lpstr>'1 (23)'!Выход_кол</vt:lpstr>
      <vt:lpstr>'1 (24)'!Выход_кол</vt:lpstr>
      <vt:lpstr>'1 (25)'!Выход_кол</vt:lpstr>
      <vt:lpstr>'1 (26)'!Выход_кол</vt:lpstr>
      <vt:lpstr>'1 (27)'!Выход_кол</vt:lpstr>
      <vt:lpstr>'1 (28)'!Выход_кол</vt:lpstr>
      <vt:lpstr>'1 (29)'!Выход_кол</vt:lpstr>
      <vt:lpstr>'1 (3)'!Выход_кол</vt:lpstr>
      <vt:lpstr>'1 (30)'!Выход_кол</vt:lpstr>
      <vt:lpstr>'1 (31)'!Выход_кол</vt:lpstr>
      <vt:lpstr>'1 (32)'!Выход_кол</vt:lpstr>
      <vt:lpstr>'1 (33)'!Выход_кол</vt:lpstr>
      <vt:lpstr>'1 (34)'!Выход_кол</vt:lpstr>
      <vt:lpstr>'1 (35)'!Выход_кол</vt:lpstr>
      <vt:lpstr>'1 (36)'!Выход_кол</vt:lpstr>
      <vt:lpstr>'1 (37)'!Выход_кол</vt:lpstr>
      <vt:lpstr>'1 (38)'!Выход_кол</vt:lpstr>
      <vt:lpstr>'1 (39)'!Выход_кол</vt:lpstr>
      <vt:lpstr>'1 (4)'!Выход_кол</vt:lpstr>
      <vt:lpstr>'1 (40)'!Выход_кол</vt:lpstr>
      <vt:lpstr>'1 (41)'!Выход_кол</vt:lpstr>
      <vt:lpstr>'1 (5)'!Выход_кол</vt:lpstr>
      <vt:lpstr>'1 (6)'!Выход_кол</vt:lpstr>
      <vt:lpstr>'1 (7)'!Выход_кол</vt:lpstr>
      <vt:lpstr>'1 (8)'!Выход_кол</vt:lpstr>
      <vt:lpstr>'1 (9)'!Выход_кол</vt:lpstr>
      <vt:lpstr>Выход_кол</vt:lpstr>
      <vt:lpstr>'Dop (10)'!Группа</vt:lpstr>
      <vt:lpstr>'Dop (11)'!Группа</vt:lpstr>
      <vt:lpstr>'Dop (12)'!Группа</vt:lpstr>
      <vt:lpstr>'Dop (13)'!Группа</vt:lpstr>
      <vt:lpstr>'Dop (14)'!Группа</vt:lpstr>
      <vt:lpstr>'Dop (15)'!Группа</vt:lpstr>
      <vt:lpstr>'Dop (16)'!Группа</vt:lpstr>
      <vt:lpstr>'Dop (17)'!Группа</vt:lpstr>
      <vt:lpstr>'Dop (18)'!Группа</vt:lpstr>
      <vt:lpstr>'Dop (19)'!Группа</vt:lpstr>
      <vt:lpstr>'Dop (2)'!Группа</vt:lpstr>
      <vt:lpstr>'Dop (20)'!Группа</vt:lpstr>
      <vt:lpstr>'Dop (21)'!Группа</vt:lpstr>
      <vt:lpstr>'Dop (22)'!Группа</vt:lpstr>
      <vt:lpstr>'Dop (23)'!Группа</vt:lpstr>
      <vt:lpstr>'Dop (24)'!Группа</vt:lpstr>
      <vt:lpstr>'Dop (25)'!Группа</vt:lpstr>
      <vt:lpstr>'Dop (26)'!Группа</vt:lpstr>
      <vt:lpstr>'Dop (27)'!Группа</vt:lpstr>
      <vt:lpstr>'Dop (28)'!Группа</vt:lpstr>
      <vt:lpstr>'Dop (29)'!Группа</vt:lpstr>
      <vt:lpstr>'Dop (3)'!Группа</vt:lpstr>
      <vt:lpstr>'Dop (30)'!Группа</vt:lpstr>
      <vt:lpstr>'Dop (31)'!Группа</vt:lpstr>
      <vt:lpstr>'Dop (32)'!Группа</vt:lpstr>
      <vt:lpstr>'Dop (33)'!Группа</vt:lpstr>
      <vt:lpstr>'Dop (34)'!Группа</vt:lpstr>
      <vt:lpstr>'Dop (35)'!Группа</vt:lpstr>
      <vt:lpstr>'Dop (36)'!Группа</vt:lpstr>
      <vt:lpstr>'Dop (37)'!Группа</vt:lpstr>
      <vt:lpstr>'Dop (38)'!Группа</vt:lpstr>
      <vt:lpstr>'Dop (39)'!Группа</vt:lpstr>
      <vt:lpstr>'Dop (4)'!Группа</vt:lpstr>
      <vt:lpstr>'Dop (40)'!Группа</vt:lpstr>
      <vt:lpstr>'Dop (41)'!Группа</vt:lpstr>
      <vt:lpstr>'Dop (5)'!Группа</vt:lpstr>
      <vt:lpstr>'Dop (6)'!Группа</vt:lpstr>
      <vt:lpstr>'Dop (7)'!Группа</vt:lpstr>
      <vt:lpstr>'Dop (8)'!Группа</vt:lpstr>
      <vt:lpstr>'Dop (9)'!Группа</vt:lpstr>
      <vt:lpstr>Группа</vt:lpstr>
      <vt:lpstr>'Dop (10)'!Дата_Печати</vt:lpstr>
      <vt:lpstr>'Dop (11)'!Дата_Печати</vt:lpstr>
      <vt:lpstr>'Dop (12)'!Дата_Печати</vt:lpstr>
      <vt:lpstr>'Dop (13)'!Дата_Печати</vt:lpstr>
      <vt:lpstr>'Dop (14)'!Дата_Печати</vt:lpstr>
      <vt:lpstr>'Dop (15)'!Дата_Печати</vt:lpstr>
      <vt:lpstr>'Dop (16)'!Дата_Печати</vt:lpstr>
      <vt:lpstr>'Dop (17)'!Дата_Печати</vt:lpstr>
      <vt:lpstr>'Dop (18)'!Дата_Печати</vt:lpstr>
      <vt:lpstr>'Dop (19)'!Дата_Печати</vt:lpstr>
      <vt:lpstr>'Dop (2)'!Дата_Печати</vt:lpstr>
      <vt:lpstr>'Dop (20)'!Дата_Печати</vt:lpstr>
      <vt:lpstr>'Dop (21)'!Дата_Печати</vt:lpstr>
      <vt:lpstr>'Dop (22)'!Дата_Печати</vt:lpstr>
      <vt:lpstr>'Dop (23)'!Дата_Печати</vt:lpstr>
      <vt:lpstr>'Dop (24)'!Дата_Печати</vt:lpstr>
      <vt:lpstr>'Dop (25)'!Дата_Печати</vt:lpstr>
      <vt:lpstr>'Dop (26)'!Дата_Печати</vt:lpstr>
      <vt:lpstr>'Dop (27)'!Дата_Печати</vt:lpstr>
      <vt:lpstr>'Dop (28)'!Дата_Печати</vt:lpstr>
      <vt:lpstr>'Dop (29)'!Дата_Печати</vt:lpstr>
      <vt:lpstr>'Dop (3)'!Дата_Печати</vt:lpstr>
      <vt:lpstr>'Dop (30)'!Дата_Печати</vt:lpstr>
      <vt:lpstr>'Dop (31)'!Дата_Печати</vt:lpstr>
      <vt:lpstr>'Dop (32)'!Дата_Печати</vt:lpstr>
      <vt:lpstr>'Dop (33)'!Дата_Печати</vt:lpstr>
      <vt:lpstr>'Dop (34)'!Дата_Печати</vt:lpstr>
      <vt:lpstr>'Dop (35)'!Дата_Печати</vt:lpstr>
      <vt:lpstr>'Dop (36)'!Дата_Печати</vt:lpstr>
      <vt:lpstr>'Dop (37)'!Дата_Печати</vt:lpstr>
      <vt:lpstr>'Dop (38)'!Дата_Печати</vt:lpstr>
      <vt:lpstr>'Dop (39)'!Дата_Печати</vt:lpstr>
      <vt:lpstr>'Dop (4)'!Дата_Печати</vt:lpstr>
      <vt:lpstr>'Dop (40)'!Дата_Печати</vt:lpstr>
      <vt:lpstr>'Dop (41)'!Дата_Печати</vt:lpstr>
      <vt:lpstr>'Dop (5)'!Дата_Печати</vt:lpstr>
      <vt:lpstr>'Dop (6)'!Дата_Печати</vt:lpstr>
      <vt:lpstr>'Dop (7)'!Дата_Печати</vt:lpstr>
      <vt:lpstr>'Dop (8)'!Дата_Печати</vt:lpstr>
      <vt:lpstr>'Dop (9)'!Дата_Печати</vt:lpstr>
      <vt:lpstr>Дата_Печати</vt:lpstr>
      <vt:lpstr>'Dop (10)'!Дата_Сост</vt:lpstr>
      <vt:lpstr>'Dop (11)'!Дата_Сост</vt:lpstr>
      <vt:lpstr>'Dop (12)'!Дата_Сост</vt:lpstr>
      <vt:lpstr>'Dop (13)'!Дата_Сост</vt:lpstr>
      <vt:lpstr>'Dop (14)'!Дата_Сост</vt:lpstr>
      <vt:lpstr>'Dop (15)'!Дата_Сост</vt:lpstr>
      <vt:lpstr>'Dop (16)'!Дата_Сост</vt:lpstr>
      <vt:lpstr>'Dop (17)'!Дата_Сост</vt:lpstr>
      <vt:lpstr>'Dop (18)'!Дата_Сост</vt:lpstr>
      <vt:lpstr>'Dop (19)'!Дата_Сост</vt:lpstr>
      <vt:lpstr>'Dop (2)'!Дата_Сост</vt:lpstr>
      <vt:lpstr>'Dop (20)'!Дата_Сост</vt:lpstr>
      <vt:lpstr>'Dop (21)'!Дата_Сост</vt:lpstr>
      <vt:lpstr>'Dop (22)'!Дата_Сост</vt:lpstr>
      <vt:lpstr>'Dop (23)'!Дата_Сост</vt:lpstr>
      <vt:lpstr>'Dop (24)'!Дата_Сост</vt:lpstr>
      <vt:lpstr>'Dop (25)'!Дата_Сост</vt:lpstr>
      <vt:lpstr>'Dop (26)'!Дата_Сост</vt:lpstr>
      <vt:lpstr>'Dop (27)'!Дата_Сост</vt:lpstr>
      <vt:lpstr>'Dop (28)'!Дата_Сост</vt:lpstr>
      <vt:lpstr>'Dop (29)'!Дата_Сост</vt:lpstr>
      <vt:lpstr>'Dop (3)'!Дата_Сост</vt:lpstr>
      <vt:lpstr>'Dop (30)'!Дата_Сост</vt:lpstr>
      <vt:lpstr>'Dop (31)'!Дата_Сост</vt:lpstr>
      <vt:lpstr>'Dop (32)'!Дата_Сост</vt:lpstr>
      <vt:lpstr>'Dop (33)'!Дата_Сост</vt:lpstr>
      <vt:lpstr>'Dop (34)'!Дата_Сост</vt:lpstr>
      <vt:lpstr>'Dop (35)'!Дата_Сост</vt:lpstr>
      <vt:lpstr>'Dop (36)'!Дата_Сост</vt:lpstr>
      <vt:lpstr>'Dop (37)'!Дата_Сост</vt:lpstr>
      <vt:lpstr>'Dop (38)'!Дата_Сост</vt:lpstr>
      <vt:lpstr>'Dop (39)'!Дата_Сост</vt:lpstr>
      <vt:lpstr>'Dop (4)'!Дата_Сост</vt:lpstr>
      <vt:lpstr>'Dop (40)'!Дата_Сост</vt:lpstr>
      <vt:lpstr>'Dop (41)'!Дата_Сост</vt:lpstr>
      <vt:lpstr>'Dop (5)'!Дата_Сост</vt:lpstr>
      <vt:lpstr>'Dop (6)'!Дата_Сост</vt:lpstr>
      <vt:lpstr>'Dop (7)'!Дата_Сост</vt:lpstr>
      <vt:lpstr>'Dop (8)'!Дата_Сост</vt:lpstr>
      <vt:lpstr>'Dop (9)'!Дата_Сост</vt:lpstr>
      <vt:lpstr>Дата_Сост</vt:lpstr>
      <vt:lpstr>'1 (10)'!День</vt:lpstr>
      <vt:lpstr>'1 (11)'!День</vt:lpstr>
      <vt:lpstr>'1 (12)'!День</vt:lpstr>
      <vt:lpstr>'1 (13)'!День</vt:lpstr>
      <vt:lpstr>'1 (14)'!День</vt:lpstr>
      <vt:lpstr>'1 (15)'!День</vt:lpstr>
      <vt:lpstr>'1 (16)'!День</vt:lpstr>
      <vt:lpstr>'1 (17)'!День</vt:lpstr>
      <vt:lpstr>'1 (18)'!День</vt:lpstr>
      <vt:lpstr>'1 (19)'!День</vt:lpstr>
      <vt:lpstr>'1 (2)'!День</vt:lpstr>
      <vt:lpstr>'1 (20)'!День</vt:lpstr>
      <vt:lpstr>'1 (21)'!День</vt:lpstr>
      <vt:lpstr>'1 (22)'!День</vt:lpstr>
      <vt:lpstr>'1 (23)'!День</vt:lpstr>
      <vt:lpstr>'1 (24)'!День</vt:lpstr>
      <vt:lpstr>'1 (25)'!День</vt:lpstr>
      <vt:lpstr>'1 (26)'!День</vt:lpstr>
      <vt:lpstr>'1 (27)'!День</vt:lpstr>
      <vt:lpstr>'1 (28)'!День</vt:lpstr>
      <vt:lpstr>'1 (29)'!День</vt:lpstr>
      <vt:lpstr>'1 (3)'!День</vt:lpstr>
      <vt:lpstr>'1 (30)'!День</vt:lpstr>
      <vt:lpstr>'1 (31)'!День</vt:lpstr>
      <vt:lpstr>'1 (32)'!День</vt:lpstr>
      <vt:lpstr>'1 (33)'!День</vt:lpstr>
      <vt:lpstr>'1 (34)'!День</vt:lpstr>
      <vt:lpstr>'1 (35)'!День</vt:lpstr>
      <vt:lpstr>'1 (36)'!День</vt:lpstr>
      <vt:lpstr>'1 (37)'!День</vt:lpstr>
      <vt:lpstr>'1 (38)'!День</vt:lpstr>
      <vt:lpstr>'1 (39)'!День</vt:lpstr>
      <vt:lpstr>'1 (4)'!День</vt:lpstr>
      <vt:lpstr>'1 (40)'!День</vt:lpstr>
      <vt:lpstr>'1 (41)'!День</vt:lpstr>
      <vt:lpstr>'1 (5)'!День</vt:lpstr>
      <vt:lpstr>'1 (6)'!День</vt:lpstr>
      <vt:lpstr>'1 (7)'!День</vt:lpstr>
      <vt:lpstr>'1 (8)'!День</vt:lpstr>
      <vt:lpstr>'1 (9)'!День</vt:lpstr>
      <vt:lpstr>День</vt:lpstr>
      <vt:lpstr>'1 (10)'!Жиры_кол</vt:lpstr>
      <vt:lpstr>'1 (11)'!Жиры_кол</vt:lpstr>
      <vt:lpstr>'1 (12)'!Жиры_кол</vt:lpstr>
      <vt:lpstr>'1 (13)'!Жиры_кол</vt:lpstr>
      <vt:lpstr>'1 (14)'!Жиры_кол</vt:lpstr>
      <vt:lpstr>'1 (15)'!Жиры_кол</vt:lpstr>
      <vt:lpstr>'1 (16)'!Жиры_кол</vt:lpstr>
      <vt:lpstr>'1 (17)'!Жиры_кол</vt:lpstr>
      <vt:lpstr>'1 (18)'!Жиры_кол</vt:lpstr>
      <vt:lpstr>'1 (19)'!Жиры_кол</vt:lpstr>
      <vt:lpstr>'1 (2)'!Жиры_кол</vt:lpstr>
      <vt:lpstr>'1 (20)'!Жиры_кол</vt:lpstr>
      <vt:lpstr>'1 (21)'!Жиры_кол</vt:lpstr>
      <vt:lpstr>'1 (22)'!Жиры_кол</vt:lpstr>
      <vt:lpstr>'1 (23)'!Жиры_кол</vt:lpstr>
      <vt:lpstr>'1 (24)'!Жиры_кол</vt:lpstr>
      <vt:lpstr>'1 (25)'!Жиры_кол</vt:lpstr>
      <vt:lpstr>'1 (26)'!Жиры_кол</vt:lpstr>
      <vt:lpstr>'1 (27)'!Жиры_кол</vt:lpstr>
      <vt:lpstr>'1 (28)'!Жиры_кол</vt:lpstr>
      <vt:lpstr>'1 (29)'!Жиры_кол</vt:lpstr>
      <vt:lpstr>'1 (3)'!Жиры_кол</vt:lpstr>
      <vt:lpstr>'1 (30)'!Жиры_кол</vt:lpstr>
      <vt:lpstr>'1 (31)'!Жиры_кол</vt:lpstr>
      <vt:lpstr>'1 (32)'!Жиры_кол</vt:lpstr>
      <vt:lpstr>'1 (33)'!Жиры_кол</vt:lpstr>
      <vt:lpstr>'1 (34)'!Жиры_кол</vt:lpstr>
      <vt:lpstr>'1 (35)'!Жиры_кол</vt:lpstr>
      <vt:lpstr>'1 (36)'!Жиры_кол</vt:lpstr>
      <vt:lpstr>'1 (37)'!Жиры_кол</vt:lpstr>
      <vt:lpstr>'1 (38)'!Жиры_кол</vt:lpstr>
      <vt:lpstr>'1 (39)'!Жиры_кол</vt:lpstr>
      <vt:lpstr>'1 (4)'!Жиры_кол</vt:lpstr>
      <vt:lpstr>'1 (40)'!Жиры_кол</vt:lpstr>
      <vt:lpstr>'1 (41)'!Жиры_кол</vt:lpstr>
      <vt:lpstr>'1 (5)'!Жиры_кол</vt:lpstr>
      <vt:lpstr>'1 (6)'!Жиры_кол</vt:lpstr>
      <vt:lpstr>'1 (7)'!Жиры_кол</vt:lpstr>
      <vt:lpstr>'1 (8)'!Жиры_кол</vt:lpstr>
      <vt:lpstr>'1 (9)'!Жиры_кол</vt:lpstr>
      <vt:lpstr>Жиры_кол</vt:lpstr>
      <vt:lpstr>'1 (10)'!З_1</vt:lpstr>
      <vt:lpstr>'1 (11)'!З_1</vt:lpstr>
      <vt:lpstr>'1 (12)'!З_1</vt:lpstr>
      <vt:lpstr>'1 (13)'!З_1</vt:lpstr>
      <vt:lpstr>'1 (14)'!З_1</vt:lpstr>
      <vt:lpstr>'1 (15)'!З_1</vt:lpstr>
      <vt:lpstr>'1 (16)'!З_1</vt:lpstr>
      <vt:lpstr>'1 (17)'!З_1</vt:lpstr>
      <vt:lpstr>'1 (18)'!З_1</vt:lpstr>
      <vt:lpstr>'1 (19)'!З_1</vt:lpstr>
      <vt:lpstr>'1 (2)'!З_1</vt:lpstr>
      <vt:lpstr>'1 (20)'!З_1</vt:lpstr>
      <vt:lpstr>'1 (21)'!З_1</vt:lpstr>
      <vt:lpstr>'1 (22)'!З_1</vt:lpstr>
      <vt:lpstr>'1 (23)'!З_1</vt:lpstr>
      <vt:lpstr>'1 (24)'!З_1</vt:lpstr>
      <vt:lpstr>'1 (25)'!З_1</vt:lpstr>
      <vt:lpstr>'1 (26)'!З_1</vt:lpstr>
      <vt:lpstr>'1 (27)'!З_1</vt:lpstr>
      <vt:lpstr>'1 (28)'!З_1</vt:lpstr>
      <vt:lpstr>'1 (29)'!З_1</vt:lpstr>
      <vt:lpstr>'1 (3)'!З_1</vt:lpstr>
      <vt:lpstr>'1 (30)'!З_1</vt:lpstr>
      <vt:lpstr>'1 (31)'!З_1</vt:lpstr>
      <vt:lpstr>'1 (32)'!З_1</vt:lpstr>
      <vt:lpstr>'1 (33)'!З_1</vt:lpstr>
      <vt:lpstr>'1 (34)'!З_1</vt:lpstr>
      <vt:lpstr>'1 (35)'!З_1</vt:lpstr>
      <vt:lpstr>'1 (36)'!З_1</vt:lpstr>
      <vt:lpstr>'1 (37)'!З_1</vt:lpstr>
      <vt:lpstr>'1 (38)'!З_1</vt:lpstr>
      <vt:lpstr>'1 (39)'!З_1</vt:lpstr>
      <vt:lpstr>'1 (4)'!З_1</vt:lpstr>
      <vt:lpstr>'1 (40)'!З_1</vt:lpstr>
      <vt:lpstr>'1 (41)'!З_1</vt:lpstr>
      <vt:lpstr>'1 (5)'!З_1</vt:lpstr>
      <vt:lpstr>'1 (6)'!З_1</vt:lpstr>
      <vt:lpstr>'1 (7)'!З_1</vt:lpstr>
      <vt:lpstr>'1 (8)'!З_1</vt:lpstr>
      <vt:lpstr>'1 (9)'!З_1</vt:lpstr>
      <vt:lpstr>З_1</vt:lpstr>
      <vt:lpstr>'1 (10)'!З_К</vt:lpstr>
      <vt:lpstr>'1 (11)'!З_К</vt:lpstr>
      <vt:lpstr>'1 (12)'!З_К</vt:lpstr>
      <vt:lpstr>'1 (13)'!З_К</vt:lpstr>
      <vt:lpstr>'1 (14)'!З_К</vt:lpstr>
      <vt:lpstr>'1 (15)'!З_К</vt:lpstr>
      <vt:lpstr>'1 (16)'!З_К</vt:lpstr>
      <vt:lpstr>'1 (17)'!З_К</vt:lpstr>
      <vt:lpstr>'1 (18)'!З_К</vt:lpstr>
      <vt:lpstr>'1 (19)'!З_К</vt:lpstr>
      <vt:lpstr>'1 (2)'!З_К</vt:lpstr>
      <vt:lpstr>'1 (20)'!З_К</vt:lpstr>
      <vt:lpstr>'1 (21)'!З_К</vt:lpstr>
      <vt:lpstr>'1 (22)'!З_К</vt:lpstr>
      <vt:lpstr>'1 (23)'!З_К</vt:lpstr>
      <vt:lpstr>'1 (24)'!З_К</vt:lpstr>
      <vt:lpstr>'1 (25)'!З_К</vt:lpstr>
      <vt:lpstr>'1 (26)'!З_К</vt:lpstr>
      <vt:lpstr>'1 (27)'!З_К</vt:lpstr>
      <vt:lpstr>'1 (28)'!З_К</vt:lpstr>
      <vt:lpstr>'1 (29)'!З_К</vt:lpstr>
      <vt:lpstr>'1 (3)'!З_К</vt:lpstr>
      <vt:lpstr>'1 (30)'!З_К</vt:lpstr>
      <vt:lpstr>'1 (31)'!З_К</vt:lpstr>
      <vt:lpstr>'1 (32)'!З_К</vt:lpstr>
      <vt:lpstr>'1 (33)'!З_К</vt:lpstr>
      <vt:lpstr>'1 (34)'!З_К</vt:lpstr>
      <vt:lpstr>'1 (35)'!З_К</vt:lpstr>
      <vt:lpstr>'1 (36)'!З_К</vt:lpstr>
      <vt:lpstr>'1 (37)'!З_К</vt:lpstr>
      <vt:lpstr>'1 (38)'!З_К</vt:lpstr>
      <vt:lpstr>'1 (39)'!З_К</vt:lpstr>
      <vt:lpstr>'1 (4)'!З_К</vt:lpstr>
      <vt:lpstr>'1 (40)'!З_К</vt:lpstr>
      <vt:lpstr>'1 (41)'!З_К</vt:lpstr>
      <vt:lpstr>'1 (5)'!З_К</vt:lpstr>
      <vt:lpstr>'1 (6)'!З_К</vt:lpstr>
      <vt:lpstr>'1 (7)'!З_К</vt:lpstr>
      <vt:lpstr>'1 (8)'!З_К</vt:lpstr>
      <vt:lpstr>'1 (9)'!З_К</vt:lpstr>
      <vt:lpstr>З_К</vt:lpstr>
      <vt:lpstr>'1 (10)'!Зав_имя</vt:lpstr>
      <vt:lpstr>'1 (11)'!Зав_имя</vt:lpstr>
      <vt:lpstr>'1 (12)'!Зав_имя</vt:lpstr>
      <vt:lpstr>'1 (13)'!Зав_имя</vt:lpstr>
      <vt:lpstr>'1 (14)'!Зав_имя</vt:lpstr>
      <vt:lpstr>'1 (15)'!Зав_имя</vt:lpstr>
      <vt:lpstr>'1 (16)'!Зав_имя</vt:lpstr>
      <vt:lpstr>'1 (17)'!Зав_имя</vt:lpstr>
      <vt:lpstr>'1 (18)'!Зав_имя</vt:lpstr>
      <vt:lpstr>'1 (19)'!Зав_имя</vt:lpstr>
      <vt:lpstr>'1 (2)'!Зав_имя</vt:lpstr>
      <vt:lpstr>'1 (20)'!Зав_имя</vt:lpstr>
      <vt:lpstr>'1 (21)'!Зав_имя</vt:lpstr>
      <vt:lpstr>'1 (22)'!Зав_имя</vt:lpstr>
      <vt:lpstr>'1 (23)'!Зав_имя</vt:lpstr>
      <vt:lpstr>'1 (24)'!Зав_имя</vt:lpstr>
      <vt:lpstr>'1 (25)'!Зав_имя</vt:lpstr>
      <vt:lpstr>'1 (26)'!Зав_имя</vt:lpstr>
      <vt:lpstr>'1 (27)'!Зав_имя</vt:lpstr>
      <vt:lpstr>'1 (28)'!Зав_имя</vt:lpstr>
      <vt:lpstr>'1 (29)'!Зав_имя</vt:lpstr>
      <vt:lpstr>'1 (3)'!Зав_имя</vt:lpstr>
      <vt:lpstr>'1 (30)'!Зав_имя</vt:lpstr>
      <vt:lpstr>'1 (31)'!Зав_имя</vt:lpstr>
      <vt:lpstr>'1 (32)'!Зав_имя</vt:lpstr>
      <vt:lpstr>'1 (33)'!Зав_имя</vt:lpstr>
      <vt:lpstr>'1 (34)'!Зав_имя</vt:lpstr>
      <vt:lpstr>'1 (35)'!Зав_имя</vt:lpstr>
      <vt:lpstr>'1 (36)'!Зав_имя</vt:lpstr>
      <vt:lpstr>'1 (37)'!Зав_имя</vt:lpstr>
      <vt:lpstr>'1 (38)'!Зав_имя</vt:lpstr>
      <vt:lpstr>'1 (39)'!Зав_имя</vt:lpstr>
      <vt:lpstr>'1 (4)'!Зав_имя</vt:lpstr>
      <vt:lpstr>'1 (40)'!Зав_имя</vt:lpstr>
      <vt:lpstr>'1 (41)'!Зав_имя</vt:lpstr>
      <vt:lpstr>'1 (5)'!Зав_имя</vt:lpstr>
      <vt:lpstr>'1 (6)'!Зав_имя</vt:lpstr>
      <vt:lpstr>'1 (7)'!Зав_имя</vt:lpstr>
      <vt:lpstr>'1 (8)'!Зав_имя</vt:lpstr>
      <vt:lpstr>'1 (9)'!Зав_имя</vt:lpstr>
      <vt:lpstr>Зав_имя</vt:lpstr>
      <vt:lpstr>'1 (10)'!Кал_кол</vt:lpstr>
      <vt:lpstr>'1 (11)'!Кал_кол</vt:lpstr>
      <vt:lpstr>'1 (12)'!Кал_кол</vt:lpstr>
      <vt:lpstr>'1 (13)'!Кал_кол</vt:lpstr>
      <vt:lpstr>'1 (14)'!Кал_кол</vt:lpstr>
      <vt:lpstr>'1 (15)'!Кал_кол</vt:lpstr>
      <vt:lpstr>'1 (16)'!Кал_кол</vt:lpstr>
      <vt:lpstr>'1 (17)'!Кал_кол</vt:lpstr>
      <vt:lpstr>'1 (18)'!Кал_кол</vt:lpstr>
      <vt:lpstr>'1 (19)'!Кал_кол</vt:lpstr>
      <vt:lpstr>'1 (2)'!Кал_кол</vt:lpstr>
      <vt:lpstr>'1 (20)'!Кал_кол</vt:lpstr>
      <vt:lpstr>'1 (21)'!Кал_кол</vt:lpstr>
      <vt:lpstr>'1 (22)'!Кал_кол</vt:lpstr>
      <vt:lpstr>'1 (23)'!Кал_кол</vt:lpstr>
      <vt:lpstr>'1 (24)'!Кал_кол</vt:lpstr>
      <vt:lpstr>'1 (25)'!Кал_кол</vt:lpstr>
      <vt:lpstr>'1 (26)'!Кал_кол</vt:lpstr>
      <vt:lpstr>'1 (27)'!Кал_кол</vt:lpstr>
      <vt:lpstr>'1 (28)'!Кал_кол</vt:lpstr>
      <vt:lpstr>'1 (29)'!Кал_кол</vt:lpstr>
      <vt:lpstr>'1 (3)'!Кал_кол</vt:lpstr>
      <vt:lpstr>'1 (30)'!Кал_кол</vt:lpstr>
      <vt:lpstr>'1 (31)'!Кал_кол</vt:lpstr>
      <vt:lpstr>'1 (32)'!Кал_кол</vt:lpstr>
      <vt:lpstr>'1 (33)'!Кал_кол</vt:lpstr>
      <vt:lpstr>'1 (34)'!Кал_кол</vt:lpstr>
      <vt:lpstr>'1 (35)'!Кал_кол</vt:lpstr>
      <vt:lpstr>'1 (36)'!Кал_кол</vt:lpstr>
      <vt:lpstr>'1 (37)'!Кал_кол</vt:lpstr>
      <vt:lpstr>'1 (38)'!Кал_кол</vt:lpstr>
      <vt:lpstr>'1 (39)'!Кал_кол</vt:lpstr>
      <vt:lpstr>'1 (4)'!Кал_кол</vt:lpstr>
      <vt:lpstr>'1 (40)'!Кал_кол</vt:lpstr>
      <vt:lpstr>'1 (41)'!Кал_кол</vt:lpstr>
      <vt:lpstr>'1 (5)'!Кал_кол</vt:lpstr>
      <vt:lpstr>'1 (6)'!Кал_кол</vt:lpstr>
      <vt:lpstr>'1 (7)'!Кал_кол</vt:lpstr>
      <vt:lpstr>'1 (8)'!Кал_кол</vt:lpstr>
      <vt:lpstr>'1 (9)'!Кал_кол</vt:lpstr>
      <vt:lpstr>Кал_кол</vt:lpstr>
      <vt:lpstr>'1 (10)'!О_1</vt:lpstr>
      <vt:lpstr>'1 (11)'!О_1</vt:lpstr>
      <vt:lpstr>'1 (12)'!О_1</vt:lpstr>
      <vt:lpstr>'1 (13)'!О_1</vt:lpstr>
      <vt:lpstr>'1 (14)'!О_1</vt:lpstr>
      <vt:lpstr>'1 (15)'!О_1</vt:lpstr>
      <vt:lpstr>'1 (16)'!О_1</vt:lpstr>
      <vt:lpstr>'1 (17)'!О_1</vt:lpstr>
      <vt:lpstr>'1 (18)'!О_1</vt:lpstr>
      <vt:lpstr>'1 (19)'!О_1</vt:lpstr>
      <vt:lpstr>'1 (2)'!О_1</vt:lpstr>
      <vt:lpstr>'1 (20)'!О_1</vt:lpstr>
      <vt:lpstr>'1 (21)'!О_1</vt:lpstr>
      <vt:lpstr>'1 (22)'!О_1</vt:lpstr>
      <vt:lpstr>'1 (23)'!О_1</vt:lpstr>
      <vt:lpstr>'1 (24)'!О_1</vt:lpstr>
      <vt:lpstr>'1 (25)'!О_1</vt:lpstr>
      <vt:lpstr>'1 (26)'!О_1</vt:lpstr>
      <vt:lpstr>'1 (27)'!О_1</vt:lpstr>
      <vt:lpstr>'1 (28)'!О_1</vt:lpstr>
      <vt:lpstr>'1 (29)'!О_1</vt:lpstr>
      <vt:lpstr>'1 (3)'!О_1</vt:lpstr>
      <vt:lpstr>'1 (30)'!О_1</vt:lpstr>
      <vt:lpstr>'1 (31)'!О_1</vt:lpstr>
      <vt:lpstr>'1 (32)'!О_1</vt:lpstr>
      <vt:lpstr>'1 (33)'!О_1</vt:lpstr>
      <vt:lpstr>'1 (34)'!О_1</vt:lpstr>
      <vt:lpstr>'1 (35)'!О_1</vt:lpstr>
      <vt:lpstr>'1 (36)'!О_1</vt:lpstr>
      <vt:lpstr>'1 (37)'!О_1</vt:lpstr>
      <vt:lpstr>'1 (38)'!О_1</vt:lpstr>
      <vt:lpstr>'1 (39)'!О_1</vt:lpstr>
      <vt:lpstr>'1 (4)'!О_1</vt:lpstr>
      <vt:lpstr>'1 (40)'!О_1</vt:lpstr>
      <vt:lpstr>'1 (41)'!О_1</vt:lpstr>
      <vt:lpstr>'1 (5)'!О_1</vt:lpstr>
      <vt:lpstr>'1 (6)'!О_1</vt:lpstr>
      <vt:lpstr>'1 (7)'!О_1</vt:lpstr>
      <vt:lpstr>'1 (8)'!О_1</vt:lpstr>
      <vt:lpstr>'1 (9)'!О_1</vt:lpstr>
      <vt:lpstr>О_1</vt:lpstr>
      <vt:lpstr>'1 (10)'!О_К</vt:lpstr>
      <vt:lpstr>'1 (11)'!О_К</vt:lpstr>
      <vt:lpstr>'1 (12)'!О_К</vt:lpstr>
      <vt:lpstr>'1 (13)'!О_К</vt:lpstr>
      <vt:lpstr>'1 (14)'!О_К</vt:lpstr>
      <vt:lpstr>'1 (15)'!О_К</vt:lpstr>
      <vt:lpstr>'1 (16)'!О_К</vt:lpstr>
      <vt:lpstr>'1 (17)'!О_К</vt:lpstr>
      <vt:lpstr>'1 (18)'!О_К</vt:lpstr>
      <vt:lpstr>'1 (19)'!О_К</vt:lpstr>
      <vt:lpstr>'1 (2)'!О_К</vt:lpstr>
      <vt:lpstr>'1 (20)'!О_К</vt:lpstr>
      <vt:lpstr>'1 (21)'!О_К</vt:lpstr>
      <vt:lpstr>'1 (22)'!О_К</vt:lpstr>
      <vt:lpstr>'1 (23)'!О_К</vt:lpstr>
      <vt:lpstr>'1 (24)'!О_К</vt:lpstr>
      <vt:lpstr>'1 (25)'!О_К</vt:lpstr>
      <vt:lpstr>'1 (26)'!О_К</vt:lpstr>
      <vt:lpstr>'1 (27)'!О_К</vt:lpstr>
      <vt:lpstr>'1 (28)'!О_К</vt:lpstr>
      <vt:lpstr>'1 (29)'!О_К</vt:lpstr>
      <vt:lpstr>'1 (3)'!О_К</vt:lpstr>
      <vt:lpstr>'1 (30)'!О_К</vt:lpstr>
      <vt:lpstr>'1 (31)'!О_К</vt:lpstr>
      <vt:lpstr>'1 (32)'!О_К</vt:lpstr>
      <vt:lpstr>'1 (33)'!О_К</vt:lpstr>
      <vt:lpstr>'1 (34)'!О_К</vt:lpstr>
      <vt:lpstr>'1 (35)'!О_К</vt:lpstr>
      <vt:lpstr>'1 (36)'!О_К</vt:lpstr>
      <vt:lpstr>'1 (37)'!О_К</vt:lpstr>
      <vt:lpstr>'1 (38)'!О_К</vt:lpstr>
      <vt:lpstr>'1 (39)'!О_К</vt:lpstr>
      <vt:lpstr>'1 (4)'!О_К</vt:lpstr>
      <vt:lpstr>'1 (40)'!О_К</vt:lpstr>
      <vt:lpstr>'1 (41)'!О_К</vt:lpstr>
      <vt:lpstr>'1 (5)'!О_К</vt:lpstr>
      <vt:lpstr>'1 (6)'!О_К</vt:lpstr>
      <vt:lpstr>'1 (7)'!О_К</vt:lpstr>
      <vt:lpstr>'1 (8)'!О_К</vt:lpstr>
      <vt:lpstr>'1 (9)'!О_К</vt:lpstr>
      <vt:lpstr>О_К</vt:lpstr>
      <vt:lpstr>'1 (10)'!Обед_имя</vt:lpstr>
      <vt:lpstr>'1 (11)'!Обед_имя</vt:lpstr>
      <vt:lpstr>'1 (12)'!Обед_имя</vt:lpstr>
      <vt:lpstr>'1 (13)'!Обед_имя</vt:lpstr>
      <vt:lpstr>'1 (14)'!Обед_имя</vt:lpstr>
      <vt:lpstr>'1 (15)'!Обед_имя</vt:lpstr>
      <vt:lpstr>'1 (16)'!Обед_имя</vt:lpstr>
      <vt:lpstr>'1 (17)'!Обед_имя</vt:lpstr>
      <vt:lpstr>'1 (18)'!Обед_имя</vt:lpstr>
      <vt:lpstr>'1 (19)'!Обед_имя</vt:lpstr>
      <vt:lpstr>'1 (2)'!Обед_имя</vt:lpstr>
      <vt:lpstr>'1 (20)'!Обед_имя</vt:lpstr>
      <vt:lpstr>'1 (21)'!Обед_имя</vt:lpstr>
      <vt:lpstr>'1 (22)'!Обед_имя</vt:lpstr>
      <vt:lpstr>'1 (23)'!Обед_имя</vt:lpstr>
      <vt:lpstr>'1 (24)'!Обед_имя</vt:lpstr>
      <vt:lpstr>'1 (25)'!Обед_имя</vt:lpstr>
      <vt:lpstr>'1 (26)'!Обед_имя</vt:lpstr>
      <vt:lpstr>'1 (27)'!Обед_имя</vt:lpstr>
      <vt:lpstr>'1 (28)'!Обед_имя</vt:lpstr>
      <vt:lpstr>'1 (29)'!Обед_имя</vt:lpstr>
      <vt:lpstr>'1 (3)'!Обед_имя</vt:lpstr>
      <vt:lpstr>'1 (30)'!Обед_имя</vt:lpstr>
      <vt:lpstr>'1 (31)'!Обед_имя</vt:lpstr>
      <vt:lpstr>'1 (32)'!Обед_имя</vt:lpstr>
      <vt:lpstr>'1 (33)'!Обед_имя</vt:lpstr>
      <vt:lpstr>'1 (34)'!Обед_имя</vt:lpstr>
      <vt:lpstr>'1 (35)'!Обед_имя</vt:lpstr>
      <vt:lpstr>'1 (36)'!Обед_имя</vt:lpstr>
      <vt:lpstr>'1 (37)'!Обед_имя</vt:lpstr>
      <vt:lpstr>'1 (38)'!Обед_имя</vt:lpstr>
      <vt:lpstr>'1 (39)'!Обед_имя</vt:lpstr>
      <vt:lpstr>'1 (4)'!Обед_имя</vt:lpstr>
      <vt:lpstr>'1 (40)'!Обед_имя</vt:lpstr>
      <vt:lpstr>'1 (41)'!Обед_имя</vt:lpstr>
      <vt:lpstr>'1 (5)'!Обед_имя</vt:lpstr>
      <vt:lpstr>'1 (6)'!Обед_имя</vt:lpstr>
      <vt:lpstr>'1 (7)'!Обед_имя</vt:lpstr>
      <vt:lpstr>'1 (8)'!Обед_имя</vt:lpstr>
      <vt:lpstr>'1 (9)'!Обед_имя</vt:lpstr>
      <vt:lpstr>Обед_имя</vt:lpstr>
      <vt:lpstr>'1 (10)'!Отдел</vt:lpstr>
      <vt:lpstr>'1 (11)'!Отдел</vt:lpstr>
      <vt:lpstr>'1 (12)'!Отдел</vt:lpstr>
      <vt:lpstr>'1 (13)'!Отдел</vt:lpstr>
      <vt:lpstr>'1 (14)'!Отдел</vt:lpstr>
      <vt:lpstr>'1 (15)'!Отдел</vt:lpstr>
      <vt:lpstr>'1 (16)'!Отдел</vt:lpstr>
      <vt:lpstr>'1 (17)'!Отдел</vt:lpstr>
      <vt:lpstr>'1 (18)'!Отдел</vt:lpstr>
      <vt:lpstr>'1 (19)'!Отдел</vt:lpstr>
      <vt:lpstr>'1 (2)'!Отдел</vt:lpstr>
      <vt:lpstr>'1 (20)'!Отдел</vt:lpstr>
      <vt:lpstr>'1 (21)'!Отдел</vt:lpstr>
      <vt:lpstr>'1 (22)'!Отдел</vt:lpstr>
      <vt:lpstr>'1 (23)'!Отдел</vt:lpstr>
      <vt:lpstr>'1 (24)'!Отдел</vt:lpstr>
      <vt:lpstr>'1 (25)'!Отдел</vt:lpstr>
      <vt:lpstr>'1 (26)'!Отдел</vt:lpstr>
      <vt:lpstr>'1 (27)'!Отдел</vt:lpstr>
      <vt:lpstr>'1 (28)'!Отдел</vt:lpstr>
      <vt:lpstr>'1 (29)'!Отдел</vt:lpstr>
      <vt:lpstr>'1 (3)'!Отдел</vt:lpstr>
      <vt:lpstr>'1 (30)'!Отдел</vt:lpstr>
      <vt:lpstr>'1 (31)'!Отдел</vt:lpstr>
      <vt:lpstr>'1 (32)'!Отдел</vt:lpstr>
      <vt:lpstr>'1 (33)'!Отдел</vt:lpstr>
      <vt:lpstr>'1 (34)'!Отдел</vt:lpstr>
      <vt:lpstr>'1 (35)'!Отдел</vt:lpstr>
      <vt:lpstr>'1 (36)'!Отдел</vt:lpstr>
      <vt:lpstr>'1 (37)'!Отдел</vt:lpstr>
      <vt:lpstr>'1 (38)'!Отдел</vt:lpstr>
      <vt:lpstr>'1 (39)'!Отдел</vt:lpstr>
      <vt:lpstr>'1 (4)'!Отдел</vt:lpstr>
      <vt:lpstr>'1 (40)'!Отдел</vt:lpstr>
      <vt:lpstr>'1 (41)'!Отдел</vt:lpstr>
      <vt:lpstr>'1 (5)'!Отдел</vt:lpstr>
      <vt:lpstr>'1 (6)'!Отдел</vt:lpstr>
      <vt:lpstr>'1 (7)'!Отдел</vt:lpstr>
      <vt:lpstr>'1 (8)'!Отдел</vt:lpstr>
      <vt:lpstr>'1 (9)'!Отдел</vt:lpstr>
      <vt:lpstr>Отдел</vt:lpstr>
      <vt:lpstr>'1 (10)'!Прием_кол</vt:lpstr>
      <vt:lpstr>'1 (11)'!Прием_кол</vt:lpstr>
      <vt:lpstr>'1 (12)'!Прием_кол</vt:lpstr>
      <vt:lpstr>'1 (13)'!Прием_кол</vt:lpstr>
      <vt:lpstr>'1 (14)'!Прием_кол</vt:lpstr>
      <vt:lpstr>'1 (15)'!Прием_кол</vt:lpstr>
      <vt:lpstr>'1 (16)'!Прием_кол</vt:lpstr>
      <vt:lpstr>'1 (17)'!Прием_кол</vt:lpstr>
      <vt:lpstr>'1 (18)'!Прием_кол</vt:lpstr>
      <vt:lpstr>'1 (19)'!Прием_кол</vt:lpstr>
      <vt:lpstr>'1 (2)'!Прием_кол</vt:lpstr>
      <vt:lpstr>'1 (20)'!Прием_кол</vt:lpstr>
      <vt:lpstr>'1 (21)'!Прием_кол</vt:lpstr>
      <vt:lpstr>'1 (22)'!Прием_кол</vt:lpstr>
      <vt:lpstr>'1 (23)'!Прием_кол</vt:lpstr>
      <vt:lpstr>'1 (24)'!Прием_кол</vt:lpstr>
      <vt:lpstr>'1 (25)'!Прием_кол</vt:lpstr>
      <vt:lpstr>'1 (26)'!Прием_кол</vt:lpstr>
      <vt:lpstr>'1 (27)'!Прием_кол</vt:lpstr>
      <vt:lpstr>'1 (28)'!Прием_кол</vt:lpstr>
      <vt:lpstr>'1 (29)'!Прием_кол</vt:lpstr>
      <vt:lpstr>'1 (3)'!Прием_кол</vt:lpstr>
      <vt:lpstr>'1 (30)'!Прием_кол</vt:lpstr>
      <vt:lpstr>'1 (31)'!Прием_кол</vt:lpstr>
      <vt:lpstr>'1 (32)'!Прием_кол</vt:lpstr>
      <vt:lpstr>'1 (33)'!Прием_кол</vt:lpstr>
      <vt:lpstr>'1 (34)'!Прием_кол</vt:lpstr>
      <vt:lpstr>'1 (35)'!Прием_кол</vt:lpstr>
      <vt:lpstr>'1 (36)'!Прием_кол</vt:lpstr>
      <vt:lpstr>'1 (37)'!Прием_кол</vt:lpstr>
      <vt:lpstr>'1 (38)'!Прием_кол</vt:lpstr>
      <vt:lpstr>'1 (39)'!Прием_кол</vt:lpstr>
      <vt:lpstr>'1 (4)'!Прием_кол</vt:lpstr>
      <vt:lpstr>'1 (40)'!Прием_кол</vt:lpstr>
      <vt:lpstr>'1 (41)'!Прием_кол</vt:lpstr>
      <vt:lpstr>'1 (5)'!Прием_кол</vt:lpstr>
      <vt:lpstr>'1 (6)'!Прием_кол</vt:lpstr>
      <vt:lpstr>'1 (7)'!Прием_кол</vt:lpstr>
      <vt:lpstr>'1 (8)'!Прием_кол</vt:lpstr>
      <vt:lpstr>'1 (9)'!Прием_кол</vt:lpstr>
      <vt:lpstr>Прием_кол</vt:lpstr>
      <vt:lpstr>'1 (10)'!Разд_кол</vt:lpstr>
      <vt:lpstr>'1 (11)'!Разд_кол</vt:lpstr>
      <vt:lpstr>'1 (12)'!Разд_кол</vt:lpstr>
      <vt:lpstr>'1 (13)'!Разд_кол</vt:lpstr>
      <vt:lpstr>'1 (14)'!Разд_кол</vt:lpstr>
      <vt:lpstr>'1 (15)'!Разд_кол</vt:lpstr>
      <vt:lpstr>'1 (16)'!Разд_кол</vt:lpstr>
      <vt:lpstr>'1 (17)'!Разд_кол</vt:lpstr>
      <vt:lpstr>'1 (18)'!Разд_кол</vt:lpstr>
      <vt:lpstr>'1 (19)'!Разд_кол</vt:lpstr>
      <vt:lpstr>'1 (2)'!Разд_кол</vt:lpstr>
      <vt:lpstr>'1 (20)'!Разд_кол</vt:lpstr>
      <vt:lpstr>'1 (21)'!Разд_кол</vt:lpstr>
      <vt:lpstr>'1 (22)'!Разд_кол</vt:lpstr>
      <vt:lpstr>'1 (23)'!Разд_кол</vt:lpstr>
      <vt:lpstr>'1 (24)'!Разд_кол</vt:lpstr>
      <vt:lpstr>'1 (25)'!Разд_кол</vt:lpstr>
      <vt:lpstr>'1 (26)'!Разд_кол</vt:lpstr>
      <vt:lpstr>'1 (27)'!Разд_кол</vt:lpstr>
      <vt:lpstr>'1 (28)'!Разд_кол</vt:lpstr>
      <vt:lpstr>'1 (29)'!Разд_кол</vt:lpstr>
      <vt:lpstr>'1 (3)'!Разд_кол</vt:lpstr>
      <vt:lpstr>'1 (30)'!Разд_кол</vt:lpstr>
      <vt:lpstr>'1 (31)'!Разд_кол</vt:lpstr>
      <vt:lpstr>'1 (32)'!Разд_кол</vt:lpstr>
      <vt:lpstr>'1 (33)'!Разд_кол</vt:lpstr>
      <vt:lpstr>'1 (34)'!Разд_кол</vt:lpstr>
      <vt:lpstr>'1 (35)'!Разд_кол</vt:lpstr>
      <vt:lpstr>'1 (36)'!Разд_кол</vt:lpstr>
      <vt:lpstr>'1 (37)'!Разд_кол</vt:lpstr>
      <vt:lpstr>'1 (38)'!Разд_кол</vt:lpstr>
      <vt:lpstr>'1 (39)'!Разд_кол</vt:lpstr>
      <vt:lpstr>'1 (4)'!Разд_кол</vt:lpstr>
      <vt:lpstr>'1 (40)'!Разд_кол</vt:lpstr>
      <vt:lpstr>'1 (41)'!Разд_кол</vt:lpstr>
      <vt:lpstr>'1 (5)'!Разд_кол</vt:lpstr>
      <vt:lpstr>'1 (6)'!Разд_кол</vt:lpstr>
      <vt:lpstr>'1 (7)'!Разд_кол</vt:lpstr>
      <vt:lpstr>'1 (8)'!Разд_кол</vt:lpstr>
      <vt:lpstr>'1 (9)'!Разд_кол</vt:lpstr>
      <vt:lpstr>Разд_кол</vt:lpstr>
      <vt:lpstr>'1 (10)'!Рец_кол</vt:lpstr>
      <vt:lpstr>'1 (11)'!Рец_кол</vt:lpstr>
      <vt:lpstr>'1 (12)'!Рец_кол</vt:lpstr>
      <vt:lpstr>'1 (13)'!Рец_кол</vt:lpstr>
      <vt:lpstr>'1 (14)'!Рец_кол</vt:lpstr>
      <vt:lpstr>'1 (15)'!Рец_кол</vt:lpstr>
      <vt:lpstr>'1 (16)'!Рец_кол</vt:lpstr>
      <vt:lpstr>'1 (17)'!Рец_кол</vt:lpstr>
      <vt:lpstr>'1 (18)'!Рец_кол</vt:lpstr>
      <vt:lpstr>'1 (19)'!Рец_кол</vt:lpstr>
      <vt:lpstr>'1 (2)'!Рец_кол</vt:lpstr>
      <vt:lpstr>'1 (20)'!Рец_кол</vt:lpstr>
      <vt:lpstr>'1 (21)'!Рец_кол</vt:lpstr>
      <vt:lpstr>'1 (22)'!Рец_кол</vt:lpstr>
      <vt:lpstr>'1 (23)'!Рец_кол</vt:lpstr>
      <vt:lpstr>'1 (24)'!Рец_кол</vt:lpstr>
      <vt:lpstr>'1 (25)'!Рец_кол</vt:lpstr>
      <vt:lpstr>'1 (26)'!Рец_кол</vt:lpstr>
      <vt:lpstr>'1 (27)'!Рец_кол</vt:lpstr>
      <vt:lpstr>'1 (28)'!Рец_кол</vt:lpstr>
      <vt:lpstr>'1 (29)'!Рец_кол</vt:lpstr>
      <vt:lpstr>'1 (3)'!Рец_кол</vt:lpstr>
      <vt:lpstr>'1 (30)'!Рец_кол</vt:lpstr>
      <vt:lpstr>'1 (31)'!Рец_кол</vt:lpstr>
      <vt:lpstr>'1 (32)'!Рец_кол</vt:lpstr>
      <vt:lpstr>'1 (33)'!Рец_кол</vt:lpstr>
      <vt:lpstr>'1 (34)'!Рец_кол</vt:lpstr>
      <vt:lpstr>'1 (35)'!Рец_кол</vt:lpstr>
      <vt:lpstr>'1 (36)'!Рец_кол</vt:lpstr>
      <vt:lpstr>'1 (37)'!Рец_кол</vt:lpstr>
      <vt:lpstr>'1 (38)'!Рец_кол</vt:lpstr>
      <vt:lpstr>'1 (39)'!Рец_кол</vt:lpstr>
      <vt:lpstr>'1 (4)'!Рец_кол</vt:lpstr>
      <vt:lpstr>'1 (40)'!Рец_кол</vt:lpstr>
      <vt:lpstr>'1 (41)'!Рец_кол</vt:lpstr>
      <vt:lpstr>'1 (5)'!Рец_кол</vt:lpstr>
      <vt:lpstr>'1 (6)'!Рец_кол</vt:lpstr>
      <vt:lpstr>'1 (7)'!Рец_кол</vt:lpstr>
      <vt:lpstr>'1 (8)'!Рец_кол</vt:lpstr>
      <vt:lpstr>'1 (9)'!Рец_кол</vt:lpstr>
      <vt:lpstr>Рец_кол</vt:lpstr>
      <vt:lpstr>'01.09.2023'!С3</vt:lpstr>
      <vt:lpstr>'01.09.2023 (2)'!С3</vt:lpstr>
      <vt:lpstr>'01.09.2023 (3)'!С3</vt:lpstr>
      <vt:lpstr>'01.09.2023 (4)'!С3</vt:lpstr>
      <vt:lpstr>'04.09.2023'!С3</vt:lpstr>
      <vt:lpstr>'04.09.2023 (2)'!С3</vt:lpstr>
      <vt:lpstr>'04.09.2023 (3)'!С3</vt:lpstr>
      <vt:lpstr>'04.09.2023 (4)'!С3</vt:lpstr>
      <vt:lpstr>'05.09.2023'!С3</vt:lpstr>
      <vt:lpstr>'05.09.2023 (2)'!С3</vt:lpstr>
      <vt:lpstr>'05.09.2023 (3)'!С3</vt:lpstr>
      <vt:lpstr>'05.09.2023 (4)'!С3</vt:lpstr>
      <vt:lpstr>'06.09.2023'!С3</vt:lpstr>
      <vt:lpstr>'06.09.2023 (2)'!С3</vt:lpstr>
      <vt:lpstr>'06.09.2023 (3)'!С3</vt:lpstr>
      <vt:lpstr>'06.09.2023 (4)'!С3</vt:lpstr>
      <vt:lpstr>'07.09.2023'!С3</vt:lpstr>
      <vt:lpstr>'07.09.2023 (2)'!С3</vt:lpstr>
      <vt:lpstr>'07.09.2023 (3)'!С3</vt:lpstr>
      <vt:lpstr>'07.09.2023 (4)'!С3</vt:lpstr>
      <vt:lpstr>'08.09.2023'!С3</vt:lpstr>
      <vt:lpstr>'08.09.2023 (2)'!С3</vt:lpstr>
      <vt:lpstr>'08.09.2023 (3)'!С3</vt:lpstr>
      <vt:lpstr>'08.09.2023 (4)'!С3</vt:lpstr>
      <vt:lpstr>'28.08.2023'!С3</vt:lpstr>
      <vt:lpstr>'28.08.2023 (2)'!С3</vt:lpstr>
      <vt:lpstr>'28.08.2023 (3)'!С3</vt:lpstr>
      <vt:lpstr>'28.08.2023 (4)'!С3</vt:lpstr>
      <vt:lpstr>'29.08.2023'!С3</vt:lpstr>
      <vt:lpstr>'29.08.2023 (2)'!С3</vt:lpstr>
      <vt:lpstr>'29.08.2023 (3)'!С3</vt:lpstr>
      <vt:lpstr>'29.08.2023 (4)'!С3</vt:lpstr>
      <vt:lpstr>'30.08.2023'!С3</vt:lpstr>
      <vt:lpstr>'30.08.2023 (2)'!С3</vt:lpstr>
      <vt:lpstr>'30.08.2023 (3)'!С3</vt:lpstr>
      <vt:lpstr>'30.08.2023 (4)'!С3</vt:lpstr>
      <vt:lpstr>'31.08.2023 (2)'!С3</vt:lpstr>
      <vt:lpstr>'31.08.2023 (3)'!С3</vt:lpstr>
      <vt:lpstr>'31.08.2023 (4)'!С3</vt:lpstr>
      <vt:lpstr>'31.08.2023 (5)'!С3</vt:lpstr>
      <vt:lpstr>С3</vt:lpstr>
      <vt:lpstr>'1 (10)'!Угл_кол</vt:lpstr>
      <vt:lpstr>'1 (11)'!Угл_кол</vt:lpstr>
      <vt:lpstr>'1 (12)'!Угл_кол</vt:lpstr>
      <vt:lpstr>'1 (13)'!Угл_кол</vt:lpstr>
      <vt:lpstr>'1 (14)'!Угл_кол</vt:lpstr>
      <vt:lpstr>'1 (15)'!Угл_кол</vt:lpstr>
      <vt:lpstr>'1 (16)'!Угл_кол</vt:lpstr>
      <vt:lpstr>'1 (17)'!Угл_кол</vt:lpstr>
      <vt:lpstr>'1 (18)'!Угл_кол</vt:lpstr>
      <vt:lpstr>'1 (19)'!Угл_кол</vt:lpstr>
      <vt:lpstr>'1 (2)'!Угл_кол</vt:lpstr>
      <vt:lpstr>'1 (20)'!Угл_кол</vt:lpstr>
      <vt:lpstr>'1 (21)'!Угл_кол</vt:lpstr>
      <vt:lpstr>'1 (22)'!Угл_кол</vt:lpstr>
      <vt:lpstr>'1 (23)'!Угл_кол</vt:lpstr>
      <vt:lpstr>'1 (24)'!Угл_кол</vt:lpstr>
      <vt:lpstr>'1 (25)'!Угл_кол</vt:lpstr>
      <vt:lpstr>'1 (26)'!Угл_кол</vt:lpstr>
      <vt:lpstr>'1 (27)'!Угл_кол</vt:lpstr>
      <vt:lpstr>'1 (28)'!Угл_кол</vt:lpstr>
      <vt:lpstr>'1 (29)'!Угл_кол</vt:lpstr>
      <vt:lpstr>'1 (3)'!Угл_кол</vt:lpstr>
      <vt:lpstr>'1 (30)'!Угл_кол</vt:lpstr>
      <vt:lpstr>'1 (31)'!Угл_кол</vt:lpstr>
      <vt:lpstr>'1 (32)'!Угл_кол</vt:lpstr>
      <vt:lpstr>'1 (33)'!Угл_кол</vt:lpstr>
      <vt:lpstr>'1 (34)'!Угл_кол</vt:lpstr>
      <vt:lpstr>'1 (35)'!Угл_кол</vt:lpstr>
      <vt:lpstr>'1 (36)'!Угл_кол</vt:lpstr>
      <vt:lpstr>'1 (37)'!Угл_кол</vt:lpstr>
      <vt:lpstr>'1 (38)'!Угл_кол</vt:lpstr>
      <vt:lpstr>'1 (39)'!Угл_кол</vt:lpstr>
      <vt:lpstr>'1 (4)'!Угл_кол</vt:lpstr>
      <vt:lpstr>'1 (40)'!Угл_кол</vt:lpstr>
      <vt:lpstr>'1 (41)'!Угл_кол</vt:lpstr>
      <vt:lpstr>'1 (5)'!Угл_кол</vt:lpstr>
      <vt:lpstr>'1 (6)'!Угл_кол</vt:lpstr>
      <vt:lpstr>'1 (7)'!Угл_кол</vt:lpstr>
      <vt:lpstr>'1 (8)'!Угл_кол</vt:lpstr>
      <vt:lpstr>'1 (9)'!Угл_кол</vt:lpstr>
      <vt:lpstr>Угл_кол</vt:lpstr>
      <vt:lpstr>'1 (10)'!Учреждение</vt:lpstr>
      <vt:lpstr>'1 (11)'!Учреждение</vt:lpstr>
      <vt:lpstr>'1 (12)'!Учреждение</vt:lpstr>
      <vt:lpstr>'1 (13)'!Учреждение</vt:lpstr>
      <vt:lpstr>'1 (14)'!Учреждение</vt:lpstr>
      <vt:lpstr>'1 (15)'!Учреждение</vt:lpstr>
      <vt:lpstr>'1 (16)'!Учреждение</vt:lpstr>
      <vt:lpstr>'1 (17)'!Учреждение</vt:lpstr>
      <vt:lpstr>'1 (18)'!Учреждение</vt:lpstr>
      <vt:lpstr>'1 (19)'!Учреждение</vt:lpstr>
      <vt:lpstr>'1 (2)'!Учреждение</vt:lpstr>
      <vt:lpstr>'1 (20)'!Учреждение</vt:lpstr>
      <vt:lpstr>'1 (21)'!Учреждение</vt:lpstr>
      <vt:lpstr>'1 (22)'!Учреждение</vt:lpstr>
      <vt:lpstr>'1 (23)'!Учреждение</vt:lpstr>
      <vt:lpstr>'1 (24)'!Учреждение</vt:lpstr>
      <vt:lpstr>'1 (25)'!Учреждение</vt:lpstr>
      <vt:lpstr>'1 (26)'!Учреждение</vt:lpstr>
      <vt:lpstr>'1 (27)'!Учреждение</vt:lpstr>
      <vt:lpstr>'1 (28)'!Учреждение</vt:lpstr>
      <vt:lpstr>'1 (29)'!Учреждение</vt:lpstr>
      <vt:lpstr>'1 (3)'!Учреждение</vt:lpstr>
      <vt:lpstr>'1 (30)'!Учреждение</vt:lpstr>
      <vt:lpstr>'1 (31)'!Учреждение</vt:lpstr>
      <vt:lpstr>'1 (32)'!Учреждение</vt:lpstr>
      <vt:lpstr>'1 (33)'!Учреждение</vt:lpstr>
      <vt:lpstr>'1 (34)'!Учреждение</vt:lpstr>
      <vt:lpstr>'1 (35)'!Учреждение</vt:lpstr>
      <vt:lpstr>'1 (36)'!Учреждение</vt:lpstr>
      <vt:lpstr>'1 (37)'!Учреждение</vt:lpstr>
      <vt:lpstr>'1 (38)'!Учреждение</vt:lpstr>
      <vt:lpstr>'1 (39)'!Учреждение</vt:lpstr>
      <vt:lpstr>'1 (4)'!Учреждение</vt:lpstr>
      <vt:lpstr>'1 (40)'!Учреждение</vt:lpstr>
      <vt:lpstr>'1 (41)'!Учреждение</vt:lpstr>
      <vt:lpstr>'1 (5)'!Учреждение</vt:lpstr>
      <vt:lpstr>'1 (6)'!Учреждение</vt:lpstr>
      <vt:lpstr>'1 (7)'!Учреждение</vt:lpstr>
      <vt:lpstr>'1 (8)'!Учреждение</vt:lpstr>
      <vt:lpstr>'1 (9)'!Учреждение</vt:lpstr>
      <vt:lpstr>Учреждение</vt:lpstr>
      <vt:lpstr>'Dop (10)'!Физ_Норма</vt:lpstr>
      <vt:lpstr>'Dop (11)'!Физ_Норма</vt:lpstr>
      <vt:lpstr>'Dop (12)'!Физ_Норма</vt:lpstr>
      <vt:lpstr>'Dop (13)'!Физ_Норма</vt:lpstr>
      <vt:lpstr>'Dop (14)'!Физ_Норма</vt:lpstr>
      <vt:lpstr>'Dop (15)'!Физ_Норма</vt:lpstr>
      <vt:lpstr>'Dop (16)'!Физ_Норма</vt:lpstr>
      <vt:lpstr>'Dop (17)'!Физ_Норма</vt:lpstr>
      <vt:lpstr>'Dop (18)'!Физ_Норма</vt:lpstr>
      <vt:lpstr>'Dop (19)'!Физ_Норма</vt:lpstr>
      <vt:lpstr>'Dop (2)'!Физ_Норма</vt:lpstr>
      <vt:lpstr>'Dop (20)'!Физ_Норма</vt:lpstr>
      <vt:lpstr>'Dop (21)'!Физ_Норма</vt:lpstr>
      <vt:lpstr>'Dop (22)'!Физ_Норма</vt:lpstr>
      <vt:lpstr>'Dop (23)'!Физ_Норма</vt:lpstr>
      <vt:lpstr>'Dop (24)'!Физ_Норма</vt:lpstr>
      <vt:lpstr>'Dop (25)'!Физ_Норма</vt:lpstr>
      <vt:lpstr>'Dop (26)'!Физ_Норма</vt:lpstr>
      <vt:lpstr>'Dop (27)'!Физ_Норма</vt:lpstr>
      <vt:lpstr>'Dop (28)'!Физ_Норма</vt:lpstr>
      <vt:lpstr>'Dop (29)'!Физ_Норма</vt:lpstr>
      <vt:lpstr>'Dop (3)'!Физ_Норма</vt:lpstr>
      <vt:lpstr>'Dop (30)'!Физ_Норма</vt:lpstr>
      <vt:lpstr>'Dop (31)'!Физ_Норма</vt:lpstr>
      <vt:lpstr>'Dop (32)'!Физ_Норма</vt:lpstr>
      <vt:lpstr>'Dop (33)'!Физ_Норма</vt:lpstr>
      <vt:lpstr>'Dop (34)'!Физ_Норма</vt:lpstr>
      <vt:lpstr>'Dop (35)'!Физ_Норма</vt:lpstr>
      <vt:lpstr>'Dop (36)'!Физ_Норма</vt:lpstr>
      <vt:lpstr>'Dop (37)'!Физ_Норма</vt:lpstr>
      <vt:lpstr>'Dop (38)'!Физ_Норма</vt:lpstr>
      <vt:lpstr>'Dop (39)'!Физ_Норма</vt:lpstr>
      <vt:lpstr>'Dop (4)'!Физ_Норма</vt:lpstr>
      <vt:lpstr>'Dop (40)'!Физ_Норма</vt:lpstr>
      <vt:lpstr>'Dop (41)'!Физ_Норма</vt:lpstr>
      <vt:lpstr>'Dop (5)'!Физ_Норма</vt:lpstr>
      <vt:lpstr>'Dop (6)'!Физ_Норма</vt:lpstr>
      <vt:lpstr>'Dop (7)'!Физ_Норма</vt:lpstr>
      <vt:lpstr>'Dop (8)'!Физ_Норма</vt:lpstr>
      <vt:lpstr>'Dop (9)'!Физ_Норма</vt:lpstr>
      <vt:lpstr>Физ_Норма</vt:lpstr>
      <vt:lpstr>'1 (10)'!Цена_кол</vt:lpstr>
      <vt:lpstr>'1 (11)'!Цена_кол</vt:lpstr>
      <vt:lpstr>'1 (12)'!Цена_кол</vt:lpstr>
      <vt:lpstr>'1 (13)'!Цена_кол</vt:lpstr>
      <vt:lpstr>'1 (14)'!Цена_кол</vt:lpstr>
      <vt:lpstr>'1 (15)'!Цена_кол</vt:lpstr>
      <vt:lpstr>'1 (16)'!Цена_кол</vt:lpstr>
      <vt:lpstr>'1 (17)'!Цена_кол</vt:lpstr>
      <vt:lpstr>'1 (18)'!Цена_кол</vt:lpstr>
      <vt:lpstr>'1 (19)'!Цена_кол</vt:lpstr>
      <vt:lpstr>'1 (2)'!Цена_кол</vt:lpstr>
      <vt:lpstr>'1 (20)'!Цена_кол</vt:lpstr>
      <vt:lpstr>'1 (21)'!Цена_кол</vt:lpstr>
      <vt:lpstr>'1 (22)'!Цена_кол</vt:lpstr>
      <vt:lpstr>'1 (23)'!Цена_кол</vt:lpstr>
      <vt:lpstr>'1 (24)'!Цена_кол</vt:lpstr>
      <vt:lpstr>'1 (25)'!Цена_кол</vt:lpstr>
      <vt:lpstr>'1 (26)'!Цена_кол</vt:lpstr>
      <vt:lpstr>'1 (27)'!Цена_кол</vt:lpstr>
      <vt:lpstr>'1 (28)'!Цена_кол</vt:lpstr>
      <vt:lpstr>'1 (29)'!Цена_кол</vt:lpstr>
      <vt:lpstr>'1 (3)'!Цена_кол</vt:lpstr>
      <vt:lpstr>'1 (30)'!Цена_кол</vt:lpstr>
      <vt:lpstr>'1 (31)'!Цена_кол</vt:lpstr>
      <vt:lpstr>'1 (32)'!Цена_кол</vt:lpstr>
      <vt:lpstr>'1 (33)'!Цена_кол</vt:lpstr>
      <vt:lpstr>'1 (34)'!Цена_кол</vt:lpstr>
      <vt:lpstr>'1 (35)'!Цена_кол</vt:lpstr>
      <vt:lpstr>'1 (36)'!Цена_кол</vt:lpstr>
      <vt:lpstr>'1 (37)'!Цена_кол</vt:lpstr>
      <vt:lpstr>'1 (38)'!Цена_кол</vt:lpstr>
      <vt:lpstr>'1 (39)'!Цена_кол</vt:lpstr>
      <vt:lpstr>'1 (4)'!Цена_кол</vt:lpstr>
      <vt:lpstr>'1 (40)'!Цена_кол</vt:lpstr>
      <vt:lpstr>'1 (41)'!Цена_кол</vt:lpstr>
      <vt:lpstr>'1 (5)'!Цена_кол</vt:lpstr>
      <vt:lpstr>'1 (6)'!Цена_кол</vt:lpstr>
      <vt:lpstr>'1 (7)'!Цена_кол</vt:lpstr>
      <vt:lpstr>'1 (8)'!Цена_кол</vt:lpstr>
      <vt:lpstr>'1 (9)'!Цена_кол</vt:lpstr>
      <vt:lpstr>Цена_кол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dcterms:created xsi:type="dcterms:W3CDTF">2023-11-20T13:28:28Z</dcterms:created>
  <dcterms:modified xsi:type="dcterms:W3CDTF">2023-11-20T13:28:29Z</dcterms:modified>
</cp:coreProperties>
</file>